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indaV\Desktop\20.07.2021. ārkārtas domes sēde\"/>
    </mc:Choice>
  </mc:AlternateContent>
  <xr:revisionPtr revIDLastSave="0" documentId="8_{38D7B3BB-D099-413D-B515-ACD4A11E1F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PĀ Ieņēmumi" sheetId="1" r:id="rId1"/>
    <sheet name="Ērgļi" sheetId="5" state="hidden" r:id="rId2"/>
    <sheet name="Cesvaine" sheetId="10" state="hidden" r:id="rId3"/>
    <sheet name="Lubāna" sheetId="11" state="hidden" r:id="rId4"/>
    <sheet name="Madona" sheetId="8" state="hidden" r:id="rId5"/>
  </sheets>
  <definedNames>
    <definedName name="_xlnm.Print_Area" localSheetId="0">'KOPĀ Ieņēmumi'!$A$1:$G$53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8" l="1"/>
  <c r="W59" i="8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8" i="1"/>
  <c r="I49" i="1"/>
  <c r="I50" i="1"/>
  <c r="E7" i="5"/>
  <c r="X59" i="8" l="1"/>
  <c r="C59" i="1"/>
  <c r="C48" i="11"/>
  <c r="C45" i="11" l="1"/>
  <c r="C44" i="11"/>
  <c r="E19" i="11"/>
  <c r="F16" i="11"/>
  <c r="F19" i="1" s="1"/>
  <c r="C12" i="11"/>
  <c r="F12" i="11" s="1"/>
  <c r="C7" i="11"/>
  <c r="E7" i="11" s="1"/>
  <c r="C8" i="11"/>
  <c r="F8" i="11" s="1"/>
  <c r="F11" i="1" s="1"/>
  <c r="F43" i="10"/>
  <c r="E45" i="1" s="1"/>
  <c r="E32" i="10"/>
  <c r="C43" i="10"/>
  <c r="E43" i="10" s="1"/>
  <c r="F45" i="8" s="1"/>
  <c r="E49" i="10"/>
  <c r="E48" i="10"/>
  <c r="E47" i="10"/>
  <c r="E17" i="10"/>
  <c r="E16" i="10"/>
  <c r="E15" i="10"/>
  <c r="E14" i="10"/>
  <c r="E12" i="10"/>
  <c r="E11" i="10"/>
  <c r="E10" i="10"/>
  <c r="E9" i="10"/>
  <c r="F49" i="10"/>
  <c r="F48" i="10"/>
  <c r="E50" i="1" s="1"/>
  <c r="F44" i="10"/>
  <c r="E46" i="1" s="1"/>
  <c r="D7" i="10"/>
  <c r="D45" i="10"/>
  <c r="D50" i="10" s="1"/>
  <c r="C47" i="5"/>
  <c r="E47" i="5" s="1"/>
  <c r="D50" i="11"/>
  <c r="C44" i="10"/>
  <c r="E44" i="10" s="1"/>
  <c r="F46" i="8" s="1"/>
  <c r="C46" i="10"/>
  <c r="E46" i="10" s="1"/>
  <c r="C45" i="10"/>
  <c r="C7" i="10"/>
  <c r="E7" i="10" s="1"/>
  <c r="F10" i="8" s="1"/>
  <c r="C8" i="10"/>
  <c r="F8" i="10" s="1"/>
  <c r="E11" i="1" s="1"/>
  <c r="C13" i="10"/>
  <c r="E13" i="10" s="1"/>
  <c r="F7" i="11"/>
  <c r="F10" i="1" s="1"/>
  <c r="F49" i="11"/>
  <c r="F48" i="11"/>
  <c r="F46" i="11"/>
  <c r="F45" i="11"/>
  <c r="F47" i="1" s="1"/>
  <c r="F44" i="11"/>
  <c r="F46" i="1" s="1"/>
  <c r="F17" i="11"/>
  <c r="F20" i="1" s="1"/>
  <c r="F15" i="11"/>
  <c r="F14" i="11"/>
  <c r="F13" i="11"/>
  <c r="F11" i="11"/>
  <c r="F10" i="11"/>
  <c r="F13" i="1" s="1"/>
  <c r="F9" i="11"/>
  <c r="F12" i="1" s="1"/>
  <c r="F46" i="10"/>
  <c r="F10" i="10"/>
  <c r="E13" i="1" s="1"/>
  <c r="F11" i="10"/>
  <c r="E14" i="1" s="1"/>
  <c r="F12" i="10"/>
  <c r="F13" i="10"/>
  <c r="F14" i="10"/>
  <c r="F15" i="10"/>
  <c r="E18" i="1" s="1"/>
  <c r="F16" i="10"/>
  <c r="E19" i="1" s="1"/>
  <c r="F17" i="10"/>
  <c r="E20" i="1" s="1"/>
  <c r="F9" i="10"/>
  <c r="E12" i="1" s="1"/>
  <c r="C18" i="8"/>
  <c r="W18" i="8"/>
  <c r="W19" i="8"/>
  <c r="W20" i="8"/>
  <c r="W27" i="8"/>
  <c r="W43" i="8"/>
  <c r="W44" i="8"/>
  <c r="W49" i="8"/>
  <c r="D49" i="5"/>
  <c r="F42" i="5"/>
  <c r="F7" i="5"/>
  <c r="C11" i="8"/>
  <c r="W11" i="8" s="1"/>
  <c r="C12" i="8"/>
  <c r="C13" i="8"/>
  <c r="C14" i="8"/>
  <c r="C28" i="8"/>
  <c r="W28" i="8" s="1"/>
  <c r="C30" i="8"/>
  <c r="W30" i="8" s="1"/>
  <c r="C34" i="8"/>
  <c r="W34" i="8" s="1"/>
  <c r="C36" i="8"/>
  <c r="W36" i="8" s="1"/>
  <c r="C40" i="8"/>
  <c r="W40" i="8" s="1"/>
  <c r="C42" i="8"/>
  <c r="W42" i="8" s="1"/>
  <c r="F48" i="5"/>
  <c r="O48" i="5" s="1"/>
  <c r="F8" i="5"/>
  <c r="F43" i="5"/>
  <c r="F16" i="5"/>
  <c r="F10" i="5"/>
  <c r="F15" i="5"/>
  <c r="F14" i="5"/>
  <c r="F13" i="5"/>
  <c r="F12" i="5"/>
  <c r="F45" i="5"/>
  <c r="N47" i="5"/>
  <c r="J47" i="5"/>
  <c r="F44" i="5"/>
  <c r="O44" i="5" s="1"/>
  <c r="D45" i="8"/>
  <c r="D51" i="8" s="1"/>
  <c r="H45" i="8"/>
  <c r="H51" i="8" s="1"/>
  <c r="I45" i="8"/>
  <c r="I51" i="8" s="1"/>
  <c r="J45" i="8"/>
  <c r="J51" i="8" s="1"/>
  <c r="K45" i="8"/>
  <c r="K51" i="8" s="1"/>
  <c r="L45" i="8"/>
  <c r="L51" i="8" s="1"/>
  <c r="M45" i="8"/>
  <c r="M51" i="8" s="1"/>
  <c r="N45" i="8"/>
  <c r="N51" i="8" s="1"/>
  <c r="O45" i="8"/>
  <c r="O51" i="8" s="1"/>
  <c r="P45" i="8"/>
  <c r="P51" i="8" s="1"/>
  <c r="Q45" i="8"/>
  <c r="Q51" i="8" s="1"/>
  <c r="R45" i="8"/>
  <c r="R51" i="8" s="1"/>
  <c r="S45" i="8"/>
  <c r="S51" i="8" s="1"/>
  <c r="T45" i="8"/>
  <c r="T51" i="8" s="1"/>
  <c r="U45" i="8"/>
  <c r="U51" i="8" s="1"/>
  <c r="V45" i="8"/>
  <c r="V51" i="8" s="1"/>
  <c r="E42" i="5"/>
  <c r="E45" i="8" s="1"/>
  <c r="G42" i="5"/>
  <c r="G49" i="5" s="1"/>
  <c r="H42" i="5"/>
  <c r="H49" i="5" s="1"/>
  <c r="J42" i="5"/>
  <c r="K42" i="5"/>
  <c r="K49" i="5" s="1"/>
  <c r="L42" i="5"/>
  <c r="L49" i="5" s="1"/>
  <c r="N42" i="5"/>
  <c r="E17" i="5"/>
  <c r="E18" i="5"/>
  <c r="E19" i="5"/>
  <c r="E20" i="5"/>
  <c r="I17" i="5"/>
  <c r="M17" i="5"/>
  <c r="I18" i="5"/>
  <c r="M18" i="5"/>
  <c r="I19" i="5"/>
  <c r="M19" i="5"/>
  <c r="I20" i="5"/>
  <c r="M20" i="5"/>
  <c r="O17" i="5"/>
  <c r="D20" i="1" s="1"/>
  <c r="O18" i="5"/>
  <c r="O19" i="5"/>
  <c r="E45" i="11"/>
  <c r="G47" i="8" s="1"/>
  <c r="E46" i="11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3" i="10"/>
  <c r="I44" i="5"/>
  <c r="M44" i="5"/>
  <c r="E44" i="5"/>
  <c r="E47" i="8" s="1"/>
  <c r="E17" i="11"/>
  <c r="E39" i="11"/>
  <c r="F42" i="1"/>
  <c r="E40" i="10"/>
  <c r="E42" i="1"/>
  <c r="M39" i="5"/>
  <c r="I39" i="5"/>
  <c r="E39" i="5"/>
  <c r="E24" i="11"/>
  <c r="E27" i="1"/>
  <c r="M24" i="5"/>
  <c r="M25" i="5"/>
  <c r="I24" i="5"/>
  <c r="I25" i="5"/>
  <c r="E24" i="5"/>
  <c r="E25" i="5"/>
  <c r="E40" i="11"/>
  <c r="F43" i="1"/>
  <c r="E41" i="10"/>
  <c r="E43" i="1"/>
  <c r="E40" i="5"/>
  <c r="I40" i="5"/>
  <c r="M40" i="5"/>
  <c r="E34" i="11"/>
  <c r="F37" i="1"/>
  <c r="E35" i="11"/>
  <c r="E36" i="11"/>
  <c r="F39" i="1"/>
  <c r="E37" i="11"/>
  <c r="E26" i="11"/>
  <c r="F29" i="1"/>
  <c r="E27" i="11"/>
  <c r="F30" i="1"/>
  <c r="E30" i="11"/>
  <c r="F33" i="1"/>
  <c r="E31" i="11"/>
  <c r="F34" i="1"/>
  <c r="E38" i="11"/>
  <c r="E42" i="11"/>
  <c r="F44" i="1"/>
  <c r="E29" i="1"/>
  <c r="E33" i="1"/>
  <c r="E34" i="1"/>
  <c r="E34" i="10"/>
  <c r="E35" i="10"/>
  <c r="E37" i="1"/>
  <c r="E36" i="10"/>
  <c r="M26" i="5"/>
  <c r="M27" i="5"/>
  <c r="I26" i="5"/>
  <c r="I27" i="5"/>
  <c r="E26" i="5"/>
  <c r="E27" i="5"/>
  <c r="M30" i="5"/>
  <c r="M31" i="5"/>
  <c r="M34" i="5"/>
  <c r="M35" i="5"/>
  <c r="M36" i="5"/>
  <c r="I30" i="5"/>
  <c r="I31" i="5"/>
  <c r="I33" i="5"/>
  <c r="I34" i="5"/>
  <c r="I35" i="5"/>
  <c r="I36" i="5"/>
  <c r="I37" i="5"/>
  <c r="I38" i="5"/>
  <c r="I41" i="5"/>
  <c r="E30" i="5"/>
  <c r="E31" i="5"/>
  <c r="E33" i="5"/>
  <c r="E34" i="5"/>
  <c r="O34" i="5"/>
  <c r="D37" i="1" s="1"/>
  <c r="E35" i="5"/>
  <c r="E41" i="5"/>
  <c r="E43" i="5"/>
  <c r="E46" i="8" s="1"/>
  <c r="E45" i="5"/>
  <c r="I43" i="5"/>
  <c r="I45" i="5"/>
  <c r="M41" i="5"/>
  <c r="M43" i="5"/>
  <c r="M45" i="5"/>
  <c r="M48" i="5"/>
  <c r="I48" i="5"/>
  <c r="E48" i="5"/>
  <c r="E49" i="11"/>
  <c r="E42" i="10"/>
  <c r="E44" i="1"/>
  <c r="E16" i="11"/>
  <c r="E18" i="11"/>
  <c r="F21" i="1"/>
  <c r="E21" i="1"/>
  <c r="M16" i="5"/>
  <c r="I16" i="5"/>
  <c r="E16" i="5"/>
  <c r="F23" i="1"/>
  <c r="F31" i="1"/>
  <c r="E10" i="11"/>
  <c r="E11" i="11"/>
  <c r="E13" i="11"/>
  <c r="E14" i="11"/>
  <c r="E15" i="11"/>
  <c r="E9" i="11"/>
  <c r="M10" i="5"/>
  <c r="M11" i="5"/>
  <c r="M12" i="5"/>
  <c r="I10" i="5"/>
  <c r="I11" i="5"/>
  <c r="I12" i="5"/>
  <c r="E30" i="1"/>
  <c r="E10" i="5"/>
  <c r="C15" i="8"/>
  <c r="C16" i="8"/>
  <c r="W16" i="8" s="1"/>
  <c r="C17" i="8"/>
  <c r="W17" i="8" s="1"/>
  <c r="C21" i="8"/>
  <c r="W21" i="8" s="1"/>
  <c r="C22" i="8"/>
  <c r="W22" i="8" s="1"/>
  <c r="C23" i="8"/>
  <c r="W23" i="8" s="1"/>
  <c r="C24" i="8"/>
  <c r="C25" i="8"/>
  <c r="W25" i="8" s="1"/>
  <c r="C26" i="8"/>
  <c r="C29" i="8"/>
  <c r="W29" i="8" s="1"/>
  <c r="C31" i="8"/>
  <c r="W31" i="8" s="1"/>
  <c r="C32" i="8"/>
  <c r="W32" i="8" s="1"/>
  <c r="C33" i="8"/>
  <c r="C35" i="8"/>
  <c r="W35" i="8" s="1"/>
  <c r="C37" i="8"/>
  <c r="W37" i="8" s="1"/>
  <c r="C38" i="8"/>
  <c r="W38" i="8" s="1"/>
  <c r="C39" i="8"/>
  <c r="W39" i="8" s="1"/>
  <c r="C41" i="8"/>
  <c r="W41" i="8" s="1"/>
  <c r="C48" i="8"/>
  <c r="C50" i="8"/>
  <c r="W50" i="8" s="1"/>
  <c r="I46" i="5"/>
  <c r="E46" i="5"/>
  <c r="E48" i="11"/>
  <c r="E47" i="11"/>
  <c r="E33" i="11"/>
  <c r="E32" i="11"/>
  <c r="E29" i="11"/>
  <c r="E28" i="11"/>
  <c r="E25" i="11"/>
  <c r="E23" i="11"/>
  <c r="E22" i="11"/>
  <c r="E21" i="11"/>
  <c r="E20" i="11"/>
  <c r="E8" i="11"/>
  <c r="E39" i="10"/>
  <c r="E38" i="10"/>
  <c r="E37" i="10"/>
  <c r="M47" i="5"/>
  <c r="M46" i="5"/>
  <c r="M38" i="5"/>
  <c r="M37" i="5"/>
  <c r="M33" i="5"/>
  <c r="M32" i="5"/>
  <c r="M29" i="5"/>
  <c r="M28" i="5"/>
  <c r="M23" i="5"/>
  <c r="M22" i="5"/>
  <c r="M21" i="5"/>
  <c r="M15" i="5"/>
  <c r="M14" i="5"/>
  <c r="M13" i="5"/>
  <c r="M9" i="5"/>
  <c r="M8" i="5"/>
  <c r="M7" i="5"/>
  <c r="I47" i="5"/>
  <c r="I32" i="5"/>
  <c r="I29" i="5"/>
  <c r="I28" i="5"/>
  <c r="I23" i="5"/>
  <c r="I22" i="5"/>
  <c r="I21" i="5"/>
  <c r="I15" i="5"/>
  <c r="I14" i="5"/>
  <c r="I13" i="5"/>
  <c r="I9" i="5"/>
  <c r="I8" i="5"/>
  <c r="I7" i="5"/>
  <c r="E8" i="5"/>
  <c r="E9" i="5"/>
  <c r="E11" i="5"/>
  <c r="E12" i="5"/>
  <c r="E13" i="5"/>
  <c r="E14" i="5"/>
  <c r="E15" i="5"/>
  <c r="E21" i="5"/>
  <c r="E22" i="5"/>
  <c r="E23" i="5"/>
  <c r="E28" i="5"/>
  <c r="E29" i="5"/>
  <c r="E32" i="5"/>
  <c r="E36" i="5"/>
  <c r="E37" i="5"/>
  <c r="E38" i="5"/>
  <c r="C49" i="5" l="1"/>
  <c r="F47" i="5"/>
  <c r="X29" i="8"/>
  <c r="C29" i="1"/>
  <c r="C37" i="1"/>
  <c r="G37" i="1" s="1"/>
  <c r="X37" i="8"/>
  <c r="C50" i="1"/>
  <c r="X50" i="8"/>
  <c r="X35" i="8"/>
  <c r="C35" i="1"/>
  <c r="C25" i="1"/>
  <c r="X25" i="8"/>
  <c r="X16" i="8"/>
  <c r="C16" i="1"/>
  <c r="X40" i="8"/>
  <c r="C40" i="1"/>
  <c r="X49" i="8"/>
  <c r="C49" i="1"/>
  <c r="X18" i="8"/>
  <c r="C18" i="1"/>
  <c r="C36" i="1"/>
  <c r="X36" i="8"/>
  <c r="C44" i="1"/>
  <c r="X44" i="8"/>
  <c r="X21" i="8"/>
  <c r="C21" i="1"/>
  <c r="X17" i="8"/>
  <c r="C17" i="1"/>
  <c r="X41" i="8"/>
  <c r="C41" i="1"/>
  <c r="C32" i="1"/>
  <c r="X32" i="8"/>
  <c r="X23" i="8"/>
  <c r="C23" i="1"/>
  <c r="X34" i="8"/>
  <c r="C34" i="1"/>
  <c r="X11" i="8"/>
  <c r="C11" i="1"/>
  <c r="C43" i="1"/>
  <c r="X43" i="8"/>
  <c r="X39" i="8"/>
  <c r="C39" i="1"/>
  <c r="C31" i="1"/>
  <c r="X31" i="8"/>
  <c r="X22" i="8"/>
  <c r="C22" i="1"/>
  <c r="X30" i="8"/>
  <c r="C30" i="1"/>
  <c r="X27" i="8"/>
  <c r="C27" i="1"/>
  <c r="X28" i="8"/>
  <c r="C28" i="1"/>
  <c r="C20" i="1"/>
  <c r="G20" i="1" s="1"/>
  <c r="X20" i="8"/>
  <c r="C38" i="1"/>
  <c r="X38" i="8"/>
  <c r="X42" i="8"/>
  <c r="C42" i="1"/>
  <c r="C19" i="1"/>
  <c r="X19" i="8"/>
  <c r="G10" i="8"/>
  <c r="E43" i="11"/>
  <c r="G45" i="8" s="1"/>
  <c r="C45" i="8" s="1"/>
  <c r="W45" i="8" s="1"/>
  <c r="F43" i="11"/>
  <c r="O42" i="5"/>
  <c r="F7" i="10"/>
  <c r="E10" i="1" s="1"/>
  <c r="E45" i="10"/>
  <c r="F47" i="8" s="1"/>
  <c r="C47" i="8" s="1"/>
  <c r="W47" i="8" s="1"/>
  <c r="E12" i="11"/>
  <c r="C50" i="11"/>
  <c r="E44" i="11"/>
  <c r="G46" i="8" s="1"/>
  <c r="C46" i="8" s="1"/>
  <c r="W46" i="8" s="1"/>
  <c r="J49" i="5"/>
  <c r="W26" i="8"/>
  <c r="W14" i="8"/>
  <c r="N49" i="5"/>
  <c r="W13" i="8"/>
  <c r="F45" i="10"/>
  <c r="E47" i="1" s="1"/>
  <c r="E49" i="5"/>
  <c r="W24" i="8"/>
  <c r="W12" i="8"/>
  <c r="E8" i="10"/>
  <c r="F46" i="5"/>
  <c r="F49" i="5" s="1"/>
  <c r="W48" i="8"/>
  <c r="W33" i="8"/>
  <c r="W15" i="8"/>
  <c r="F47" i="10"/>
  <c r="C50" i="10"/>
  <c r="M42" i="5"/>
  <c r="M49" i="5" s="1"/>
  <c r="I42" i="5"/>
  <c r="I49" i="5" s="1"/>
  <c r="D47" i="1"/>
  <c r="E48" i="1"/>
  <c r="O30" i="5"/>
  <c r="D33" i="1" s="1"/>
  <c r="O25" i="5"/>
  <c r="D28" i="1" s="1"/>
  <c r="O24" i="5"/>
  <c r="D27" i="1" s="1"/>
  <c r="O39" i="5"/>
  <c r="D42" i="1" s="1"/>
  <c r="O40" i="5"/>
  <c r="D43" i="1" s="1"/>
  <c r="O33" i="5"/>
  <c r="D36" i="1" s="1"/>
  <c r="O35" i="5"/>
  <c r="D38" i="1" s="1"/>
  <c r="O31" i="5"/>
  <c r="D34" i="1" s="1"/>
  <c r="O26" i="5"/>
  <c r="D29" i="1" s="1"/>
  <c r="O45" i="5"/>
  <c r="D48" i="1" s="1"/>
  <c r="O43" i="5"/>
  <c r="D46" i="1" s="1"/>
  <c r="O41" i="5"/>
  <c r="D44" i="1" s="1"/>
  <c r="G44" i="1" s="1"/>
  <c r="O11" i="5"/>
  <c r="D14" i="1" s="1"/>
  <c r="O16" i="5"/>
  <c r="D19" i="1" s="1"/>
  <c r="O9" i="5"/>
  <c r="D12" i="1" s="1"/>
  <c r="O8" i="5"/>
  <c r="D11" i="1" s="1"/>
  <c r="O10" i="5"/>
  <c r="D13" i="1" s="1"/>
  <c r="O7" i="5"/>
  <c r="D10" i="1" s="1"/>
  <c r="E16" i="1"/>
  <c r="E25" i="1"/>
  <c r="E24" i="1"/>
  <c r="E22" i="1"/>
  <c r="O29" i="5"/>
  <c r="D32" i="1" s="1"/>
  <c r="E39" i="1"/>
  <c r="E32" i="1"/>
  <c r="E26" i="1"/>
  <c r="F41" i="1"/>
  <c r="F36" i="1"/>
  <c r="F28" i="1"/>
  <c r="F15" i="1"/>
  <c r="F17" i="1"/>
  <c r="F25" i="1"/>
  <c r="D21" i="1"/>
  <c r="O22" i="5"/>
  <c r="D25" i="1" s="1"/>
  <c r="O14" i="5"/>
  <c r="D17" i="1" s="1"/>
  <c r="O21" i="5"/>
  <c r="D24" i="1" s="1"/>
  <c r="O13" i="5"/>
  <c r="D16" i="1" s="1"/>
  <c r="O38" i="5"/>
  <c r="D41" i="1" s="1"/>
  <c r="O37" i="5"/>
  <c r="D40" i="1" s="1"/>
  <c r="E36" i="1"/>
  <c r="E38" i="1"/>
  <c r="E23" i="1"/>
  <c r="E28" i="1"/>
  <c r="O27" i="5"/>
  <c r="D30" i="1" s="1"/>
  <c r="O47" i="5"/>
  <c r="D22" i="1"/>
  <c r="O32" i="5"/>
  <c r="D35" i="1" s="1"/>
  <c r="O23" i="5"/>
  <c r="D26" i="1" s="1"/>
  <c r="O15" i="5"/>
  <c r="D18" i="1" s="1"/>
  <c r="O36" i="5"/>
  <c r="D39" i="1" s="1"/>
  <c r="O28" i="5"/>
  <c r="D31" i="1" s="1"/>
  <c r="O20" i="5"/>
  <c r="D23" i="1" s="1"/>
  <c r="E10" i="8"/>
  <c r="E35" i="1"/>
  <c r="O12" i="5"/>
  <c r="D15" i="1" s="1"/>
  <c r="F14" i="1"/>
  <c r="F16" i="1"/>
  <c r="F18" i="1"/>
  <c r="F22" i="1"/>
  <c r="F24" i="1"/>
  <c r="F26" i="1"/>
  <c r="F32" i="1"/>
  <c r="F35" i="1"/>
  <c r="F38" i="1"/>
  <c r="F40" i="1"/>
  <c r="F48" i="1"/>
  <c r="F50" i="1"/>
  <c r="E31" i="1"/>
  <c r="E15" i="1"/>
  <c r="E40" i="1"/>
  <c r="E17" i="1"/>
  <c r="E41" i="1"/>
  <c r="C46" i="1" l="1"/>
  <c r="G46" i="1" s="1"/>
  <c r="I46" i="1"/>
  <c r="C47" i="1"/>
  <c r="G29" i="1"/>
  <c r="I10" i="1"/>
  <c r="G27" i="1"/>
  <c r="I47" i="1"/>
  <c r="G43" i="1"/>
  <c r="X46" i="8"/>
  <c r="C26" i="1"/>
  <c r="G26" i="1" s="1"/>
  <c r="X26" i="8"/>
  <c r="G19" i="1"/>
  <c r="X48" i="8"/>
  <c r="C48" i="1"/>
  <c r="G48" i="1" s="1"/>
  <c r="C13" i="1"/>
  <c r="G13" i="1" s="1"/>
  <c r="X13" i="8"/>
  <c r="E51" i="8"/>
  <c r="I45" i="1"/>
  <c r="C45" i="1" s="1"/>
  <c r="X33" i="8"/>
  <c r="C33" i="1"/>
  <c r="G33" i="1" s="1"/>
  <c r="X12" i="8"/>
  <c r="C12" i="1"/>
  <c r="X15" i="8"/>
  <c r="C15" i="1"/>
  <c r="G15" i="1" s="1"/>
  <c r="X24" i="8"/>
  <c r="C24" i="1"/>
  <c r="G24" i="1" s="1"/>
  <c r="C14" i="1"/>
  <c r="G14" i="1" s="1"/>
  <c r="X14" i="8"/>
  <c r="X47" i="8"/>
  <c r="G47" i="1"/>
  <c r="X45" i="8"/>
  <c r="F51" i="8"/>
  <c r="F47" i="11"/>
  <c r="E50" i="11"/>
  <c r="G51" i="8"/>
  <c r="G34" i="1"/>
  <c r="G11" i="1"/>
  <c r="D50" i="1"/>
  <c r="G50" i="1" s="1"/>
  <c r="E50" i="10"/>
  <c r="F45" i="1"/>
  <c r="D45" i="1"/>
  <c r="G42" i="1"/>
  <c r="G30" i="1"/>
  <c r="O46" i="5"/>
  <c r="D49" i="1" s="1"/>
  <c r="G39" i="1"/>
  <c r="G23" i="1"/>
  <c r="G16" i="1"/>
  <c r="G32" i="1"/>
  <c r="G41" i="1"/>
  <c r="G22" i="1"/>
  <c r="G25" i="1"/>
  <c r="G17" i="1"/>
  <c r="G36" i="1"/>
  <c r="G28" i="1"/>
  <c r="G38" i="1"/>
  <c r="G18" i="1"/>
  <c r="C10" i="8"/>
  <c r="W10" i="8" s="1"/>
  <c r="C10" i="1" s="1"/>
  <c r="G35" i="1"/>
  <c r="G40" i="1"/>
  <c r="G31" i="1"/>
  <c r="I51" i="1" l="1"/>
  <c r="X10" i="8"/>
  <c r="G10" i="1"/>
  <c r="D51" i="1"/>
  <c r="F49" i="1"/>
  <c r="F51" i="1" s="1"/>
  <c r="F50" i="11"/>
  <c r="G45" i="1"/>
  <c r="W51" i="8"/>
  <c r="X51" i="8" s="1"/>
  <c r="C51" i="8"/>
  <c r="O49" i="5"/>
  <c r="F50" i="10"/>
  <c r="E49" i="1"/>
  <c r="E51" i="1" s="1"/>
  <c r="G21" i="1"/>
  <c r="G12" i="1"/>
  <c r="G49" i="1" l="1"/>
  <c r="G52" i="1" s="1"/>
  <c r="G51" i="1" l="1"/>
  <c r="G53" i="1" s="1"/>
  <c r="C51" i="1"/>
</calcChain>
</file>

<file path=xl/sharedStrings.xml><?xml version="1.0" encoding="utf-8"?>
<sst xmlns="http://schemas.openxmlformats.org/spreadsheetml/2006/main" count="516" uniqueCount="127">
  <si>
    <t>Madonas novada pašvaldības domes</t>
  </si>
  <si>
    <t>MADONAS  NOVADA  PAŠVALDĪBA</t>
  </si>
  <si>
    <t xml:space="preserve">2021.gada pamatbudžeta ieņēmumi  </t>
  </si>
  <si>
    <t>(euro)</t>
  </si>
  <si>
    <t>Nosaukums</t>
  </si>
  <si>
    <t>Madona (novads)</t>
  </si>
  <si>
    <t>Madona (pilsēta)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</si>
  <si>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</si>
  <si>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</si>
  <si>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</si>
  <si>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</si>
  <si>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</si>
  <si>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</si>
  <si>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</si>
  <si>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Ļaudonas pagasta pārvalde</t>
  </si>
  <si>
    <t>Mārcienas pagasta pārvalde</t>
  </si>
  <si>
    <t>Mētrienas pagasta pārvalde</t>
  </si>
  <si>
    <t>Ošupes pagasta pārvalde</t>
  </si>
  <si>
    <t>Praulienas pagasta pārvalde</t>
  </si>
  <si>
    <t>Sarkaņu pagasta pārvalde</t>
  </si>
  <si>
    <t>Vestienas pagasta pārvalde</t>
  </si>
  <si>
    <t>04.100</t>
  </si>
  <si>
    <t>Nekustamā īpašuma nodoklis</t>
  </si>
  <si>
    <t>05.400</t>
  </si>
  <si>
    <t>Azartspēļu nodoklis</t>
  </si>
  <si>
    <t>08.600</t>
  </si>
  <si>
    <t>Procentu ieņēmumi</t>
  </si>
  <si>
    <t>09.400</t>
  </si>
  <si>
    <t>Valsts nodevas</t>
  </si>
  <si>
    <t>09.500</t>
  </si>
  <si>
    <t>Pašvaldību nodevas</t>
  </si>
  <si>
    <t>10.100</t>
  </si>
  <si>
    <t>Naudas sodi</t>
  </si>
  <si>
    <t>12.200</t>
  </si>
  <si>
    <t>Pārējie nenodokļu ieņēmumi</t>
  </si>
  <si>
    <t>21.300</t>
  </si>
  <si>
    <t>Maksas pakalpojumi un citi pašu ieņēmumi</t>
  </si>
  <si>
    <t>01.112</t>
  </si>
  <si>
    <t>Iedzīvotāju ienākuma nodoklis</t>
  </si>
  <si>
    <t>18.620</t>
  </si>
  <si>
    <t>Pašvaldību budžetā saņemtie valsts budžeta transferti mūzikas skolai</t>
  </si>
  <si>
    <t>Pašvaldību budžetā saņemtie valsts budžeta transferti mākslas skolai</t>
  </si>
  <si>
    <t>Pašvaldību budžetā saņemtie valsts budžeta transferti  BJSS</t>
  </si>
  <si>
    <t>Pašvaldību budžetā saņemtie valsts budžeta transferti Dzelzavas internātskola</t>
  </si>
  <si>
    <t>Transferti māksliniecisko kolektīvu vadītāju atalgojumiem</t>
  </si>
  <si>
    <t>Transferti algoto pagaidu sabiedrisko darbu apmaksai</t>
  </si>
  <si>
    <t>Transferti mācību līdzekļiem un grāmatām</t>
  </si>
  <si>
    <t xml:space="preserve">Transferti asistentiem </t>
  </si>
  <si>
    <t>Ceļu fonds</t>
  </si>
  <si>
    <t>Transferti 1.-4.klases ēdināšanai</t>
  </si>
  <si>
    <t>18.641</t>
  </si>
  <si>
    <t>Dotācija no PFIF</t>
  </si>
  <si>
    <t>Transferi izglītības funkcijas nodrošināšanai no valsts dotāciju un mērķdotāciju sadales (pamata un vispārējā vidējā izglītība) 6.pielik.</t>
  </si>
  <si>
    <t>Transferti izglītības funkcijas nodrošināšanai no valsts dotāciju un mērķdotāciju sadales (bērnu no 5 gadu vecuma izglītošana)</t>
  </si>
  <si>
    <t>Transferti     izglītības funkcijas nodrošināšanai no valsts dotāciju un mērķdotāciju sadales (interešu izglītība)</t>
  </si>
  <si>
    <t>LM Garīgie traucējumi</t>
  </si>
  <si>
    <t>Attīstības programma</t>
  </si>
  <si>
    <t>Transferti primārās veselības aprūpes pakalpojumu apmaksai</t>
  </si>
  <si>
    <t>19.200</t>
  </si>
  <si>
    <t xml:space="preserve">Ieņēmumi pašvaldības budžetā no citām pašvaldībām </t>
  </si>
  <si>
    <t>19.300</t>
  </si>
  <si>
    <t>Pašvaldības un tās iestāžu savstarpējie transferti</t>
  </si>
  <si>
    <t xml:space="preserve">Kopā ieņēmumi  </t>
  </si>
  <si>
    <t>Ērgļu pagasts</t>
  </si>
  <si>
    <t>Jumurdas pagasts</t>
  </si>
  <si>
    <t>Sausnējas pagasts</t>
  </si>
  <si>
    <t xml:space="preserve">IEŅĒMUMI </t>
  </si>
  <si>
    <t>Ērgļu apvienoto pagastu pārvalde</t>
  </si>
  <si>
    <t>IEŅĒMUMI</t>
  </si>
  <si>
    <t>Cesvaines pilsētas un pagasta teritoriju pārvalde</t>
  </si>
  <si>
    <t>Lubānas pilsētas un Indrānu pagasta teritoriju pārvalde</t>
  </si>
  <si>
    <t>Ērgļi</t>
  </si>
  <si>
    <t>Madonas pilsētas un pagastu pārvaldes</t>
  </si>
  <si>
    <t>Atlikums</t>
  </si>
  <si>
    <t>Plāns apstiprināšanai</t>
  </si>
  <si>
    <t>Izpilde 01.01.-30.06.2021</t>
  </si>
  <si>
    <t>Plāns 2021.g. ar grozījumiem</t>
  </si>
  <si>
    <t>Aizpildīt tikai 2021. gada plānu un tā izpildi! Pārējam vajadzētu aizpildīties atbilstoši formulām.</t>
  </si>
  <si>
    <t>atlikums, kas ies uz transfertiem (šūna F32)</t>
  </si>
  <si>
    <t>atlikums, kas ies uz transfertiem (šūnas F32; J32; N32)</t>
  </si>
  <si>
    <t>Kopā plāns apstiprināšanai</t>
  </si>
  <si>
    <t xml:space="preserve">Cesvaine </t>
  </si>
  <si>
    <t>Lubāna</t>
  </si>
  <si>
    <t>plāns, kas iet kā 01.01.-30.06. izpilde</t>
  </si>
  <si>
    <t>Transferti izglītības funkcijas nodrošināšanai no valsts dotāciju un mērķdotāciju sadales (interešu izglītība)</t>
  </si>
  <si>
    <t>23.000</t>
  </si>
  <si>
    <t>Ziedojumi un dāvinājumi</t>
  </si>
  <si>
    <t>Projekts skolas soma</t>
  </si>
  <si>
    <t>18.630</t>
  </si>
  <si>
    <t>Pašvaldību no valsts budžeta iestādēm saņemtie transferti Eiropas Savienības politiku instrumentu un pārējās ārvalstu finanšu palīdzības līdzfinansētajiem projektiem(pasākumiem)</t>
  </si>
  <si>
    <t>IZM piemaksas pedagogiem par individuālajām konsultācijām COVID-19 laikā</t>
  </si>
  <si>
    <t>IZM piemaksa pedagogiem par darbu klātienē COVID-19 laikā</t>
  </si>
  <si>
    <t>Teritoriju plānošana</t>
  </si>
  <si>
    <t>Mērķdotācijas rezerve pedagogu darba samaksai</t>
  </si>
  <si>
    <t>Valsts kompensācija par indoviduālajiem aizsardzības līdzekļiem COVID 19 laikā</t>
  </si>
  <si>
    <t>05.300</t>
  </si>
  <si>
    <t>Dabas resursu nodoklis</t>
  </si>
  <si>
    <t>13.000</t>
  </si>
  <si>
    <t>Ieņēmumi no īpašuma iznomāšanas, pārdošanas un no nodokļu pamatparāda kapitalizācijas</t>
  </si>
  <si>
    <t>Projekts Skolas soma</t>
  </si>
  <si>
    <t>Valsts kompensācija par individuālajiem aizsardzības līdzekļiem COVID 19 laikā</t>
  </si>
  <si>
    <t>21.000</t>
  </si>
  <si>
    <t>Pašvaldību no valsts budžeta iestādēm saņemtie transferti Eiropas Savienības politiku instrumentu un pārējās ārvalstu finanšu palīdzības līdzfinansētajiem projektiem (pasākumiem)</t>
  </si>
  <si>
    <t>Dotācija Vienotā klientu apkalpošanas centra izveidei</t>
  </si>
  <si>
    <t>Nodarbinātības pasākumi vasaras brīvlaikā personām,kuras iegūst izglītību vispārējās, speciālajās vai profesionālajās izglītības iestādēs</t>
  </si>
  <si>
    <t>No valsts budžeta daļēji finansētu atvasinātu publisku personu un budzeta nefinansētu iestāžu transferti</t>
  </si>
  <si>
    <t>17.000</t>
  </si>
  <si>
    <t>Pašvaldību saņemtie valsts budžeta transferti</t>
  </si>
  <si>
    <t>transfertiem</t>
  </si>
  <si>
    <t>Jau kopā ar Lubānu, Ērgļiem un Cesvaini līdz 30.06</t>
  </si>
  <si>
    <t>IZM finansējums par interneta apmaksu</t>
  </si>
  <si>
    <t>ĒRGĻU APVIENĪBAS PĀRVALDE</t>
  </si>
  <si>
    <t>CESVAINES APVIENĪBAS PĀRVALDE</t>
  </si>
  <si>
    <t>LUBĀNAS APVIENĪBAS PĀRVALDE</t>
  </si>
  <si>
    <t>12.300</t>
  </si>
  <si>
    <t>bij. MADONAS NOVADA teritorija</t>
  </si>
  <si>
    <t>KOPĀ MADONAS NOVADS</t>
  </si>
  <si>
    <t xml:space="preserve">Kopā </t>
  </si>
  <si>
    <t>Kopā bez novadu atlikumiem</t>
  </si>
  <si>
    <t>Atlikumi</t>
  </si>
  <si>
    <t>Ziedojumi</t>
  </si>
  <si>
    <t>Pielikums Nr.1</t>
  </si>
  <si>
    <t>Konsolidācija</t>
  </si>
  <si>
    <t>Budžeta ieņēmumi  kopā</t>
  </si>
  <si>
    <t xml:space="preserve">Konsolidētie budžeta ieņēmumi  </t>
  </si>
  <si>
    <t>29.07.2021. lēmumam Nr.53</t>
  </si>
  <si>
    <t>(protokols Nr.5, 23.p.)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</si>
</sst>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u/>
      <sz val="1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6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1" xfId="0" applyBorder="1"/>
    <xf numFmtId="49" fontId="5" fillId="0" borderId="1" xfId="0" applyNumberFormat="1" applyFont="1" applyBorder="1"/>
    <xf numFmtId="3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49" fontId="0" fillId="0" borderId="1" xfId="0" quotePrefix="1" applyNumberFormat="1" applyBorder="1"/>
    <xf numFmtId="3" fontId="5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right"/>
    </xf>
    <xf numFmtId="3" fontId="0" fillId="0" borderId="0" xfId="0" applyNumberFormat="1"/>
    <xf numFmtId="0" fontId="0" fillId="0" borderId="0" xfId="0" quotePrefix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3" fillId="2" borderId="0" xfId="0" applyFont="1" applyFill="1"/>
    <xf numFmtId="0" fontId="6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Fill="1" applyBorder="1"/>
    <xf numFmtId="0" fontId="2" fillId="2" borderId="0" xfId="0" applyFont="1" applyFill="1"/>
    <xf numFmtId="0" fontId="3" fillId="3" borderId="0" xfId="0" applyFont="1" applyFill="1"/>
    <xf numFmtId="0" fontId="3" fillId="0" borderId="0" xfId="0" applyFont="1" applyFill="1"/>
    <xf numFmtId="0" fontId="0" fillId="3" borderId="0" xfId="0" applyFill="1"/>
    <xf numFmtId="49" fontId="0" fillId="0" borderId="1" xfId="0" applyNumberFormat="1" applyFill="1" applyBorder="1"/>
    <xf numFmtId="0" fontId="0" fillId="0" borderId="2" xfId="0" applyFill="1" applyBorder="1" applyAlignment="1">
      <alignment wrapText="1"/>
    </xf>
    <xf numFmtId="0" fontId="3" fillId="0" borderId="1" xfId="0" applyFont="1" applyFill="1" applyBorder="1"/>
    <xf numFmtId="0" fontId="0" fillId="0" borderId="1" xfId="0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5" fillId="0" borderId="1" xfId="0" applyFont="1" applyFill="1" applyBorder="1" applyAlignment="1">
      <alignment wrapText="1"/>
    </xf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7" fillId="0" borderId="1" xfId="0" applyNumberFormat="1" applyFont="1" applyBorder="1"/>
    <xf numFmtId="3" fontId="7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/>
    <xf numFmtId="49" fontId="8" fillId="0" borderId="1" xfId="0" quotePrefix="1" applyNumberFormat="1" applyFont="1" applyBorder="1"/>
    <xf numFmtId="0" fontId="7" fillId="0" borderId="1" xfId="0" applyFont="1" applyBorder="1" applyAlignment="1">
      <alignment wrapText="1"/>
    </xf>
    <xf numFmtId="49" fontId="7" fillId="0" borderId="1" xfId="0" quotePrefix="1" applyNumberFormat="1" applyFont="1" applyBorder="1"/>
    <xf numFmtId="3" fontId="7" fillId="0" borderId="2" xfId="0" applyNumberFormat="1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49" fontId="8" fillId="0" borderId="3" xfId="0" quotePrefix="1" applyNumberFormat="1" applyFont="1" applyBorder="1"/>
    <xf numFmtId="0" fontId="7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0" xfId="0" applyFont="1"/>
    <xf numFmtId="0" fontId="0" fillId="4" borderId="1" xfId="0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2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2" borderId="9" xfId="0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10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9" xfId="0" applyBorder="1"/>
    <xf numFmtId="0" fontId="0" fillId="4" borderId="10" xfId="0" applyFill="1" applyBorder="1"/>
    <xf numFmtId="0" fontId="0" fillId="0" borderId="10" xfId="0" applyFill="1" applyBorder="1" applyAlignment="1">
      <alignment wrapText="1"/>
    </xf>
    <xf numFmtId="0" fontId="8" fillId="0" borderId="9" xfId="0" applyFont="1" applyBorder="1"/>
    <xf numFmtId="0" fontId="8" fillId="0" borderId="9" xfId="0" applyFont="1" applyFill="1" applyBorder="1"/>
    <xf numFmtId="0" fontId="0" fillId="0" borderId="10" xfId="0" applyFill="1" applyBorder="1"/>
    <xf numFmtId="0" fontId="0" fillId="0" borderId="9" xfId="0" applyFill="1" applyBorder="1"/>
    <xf numFmtId="0" fontId="0" fillId="0" borderId="9" xfId="0" applyFill="1" applyBorder="1" applyAlignment="1">
      <alignment wrapText="1"/>
    </xf>
    <xf numFmtId="0" fontId="3" fillId="0" borderId="14" xfId="0" applyFont="1" applyBorder="1"/>
    <xf numFmtId="0" fontId="9" fillId="0" borderId="14" xfId="0" applyFont="1" applyBorder="1"/>
    <xf numFmtId="49" fontId="0" fillId="0" borderId="9" xfId="0" applyNumberFormat="1" applyBorder="1"/>
    <xf numFmtId="0" fontId="0" fillId="0" borderId="19" xfId="0" applyBorder="1" applyAlignment="1">
      <alignment wrapText="1"/>
    </xf>
    <xf numFmtId="49" fontId="7" fillId="0" borderId="9" xfId="0" applyNumberFormat="1" applyFont="1" applyBorder="1"/>
    <xf numFmtId="3" fontId="7" fillId="0" borderId="10" xfId="0" applyNumberFormat="1" applyFont="1" applyBorder="1" applyAlignment="1">
      <alignment horizontal="left" wrapText="1"/>
    </xf>
    <xf numFmtId="49" fontId="8" fillId="0" borderId="9" xfId="0" applyNumberFormat="1" applyFont="1" applyBorder="1"/>
    <xf numFmtId="49" fontId="8" fillId="0" borderId="9" xfId="0" quotePrefix="1" applyNumberFormat="1" applyFont="1" applyBorder="1"/>
    <xf numFmtId="49" fontId="8" fillId="0" borderId="11" xfId="0" quotePrefix="1" applyNumberFormat="1" applyFont="1" applyBorder="1"/>
    <xf numFmtId="0" fontId="7" fillId="0" borderId="2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49" fontId="7" fillId="0" borderId="9" xfId="0" quotePrefix="1" applyNumberFormat="1" applyFont="1" applyBorder="1"/>
    <xf numFmtId="3" fontId="7" fillId="0" borderId="19" xfId="0" applyNumberFormat="1" applyFont="1" applyBorder="1" applyAlignment="1">
      <alignment horizontal="left" wrapText="1"/>
    </xf>
    <xf numFmtId="3" fontId="5" fillId="0" borderId="19" xfId="0" applyNumberFormat="1" applyFont="1" applyBorder="1" applyAlignment="1">
      <alignment horizontal="left" wrapText="1"/>
    </xf>
    <xf numFmtId="3" fontId="5" fillId="0" borderId="10" xfId="0" applyNumberFormat="1" applyFont="1" applyBorder="1" applyAlignment="1">
      <alignment horizontal="left" wrapText="1"/>
    </xf>
    <xf numFmtId="49" fontId="0" fillId="0" borderId="9" xfId="0" quotePrefix="1" applyNumberFormat="1" applyBorder="1"/>
    <xf numFmtId="49" fontId="0" fillId="0" borderId="11" xfId="0" applyNumberFormat="1" applyBorder="1"/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1" xfId="0" applyBorder="1"/>
    <xf numFmtId="0" fontId="0" fillId="0" borderId="3" xfId="0" applyBorder="1"/>
    <xf numFmtId="0" fontId="3" fillId="0" borderId="23" xfId="0" applyFont="1" applyBorder="1"/>
    <xf numFmtId="3" fontId="3" fillId="0" borderId="26" xfId="0" applyNumberFormat="1" applyFont="1" applyBorder="1" applyAlignment="1">
      <alignment horizontal="right" wrapText="1"/>
    </xf>
    <xf numFmtId="3" fontId="3" fillId="0" borderId="27" xfId="0" applyNumberFormat="1" applyFont="1" applyBorder="1" applyAlignment="1">
      <alignment horizontal="right" wrapText="1"/>
    </xf>
    <xf numFmtId="3" fontId="3" fillId="0" borderId="28" xfId="0" applyNumberFormat="1" applyFont="1" applyBorder="1" applyAlignment="1">
      <alignment horizontal="right" wrapText="1"/>
    </xf>
    <xf numFmtId="3" fontId="3" fillId="0" borderId="5" xfId="0" applyNumberFormat="1" applyFont="1" applyBorder="1" applyAlignment="1">
      <alignment horizontal="right" wrapText="1"/>
    </xf>
    <xf numFmtId="0" fontId="0" fillId="2" borderId="22" xfId="0" applyFill="1" applyBorder="1" applyAlignment="1">
      <alignment wrapText="1"/>
    </xf>
    <xf numFmtId="0" fontId="0" fillId="2" borderId="11" xfId="0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4" borderId="1" xfId="0" applyFill="1" applyBorder="1"/>
    <xf numFmtId="3" fontId="7" fillId="0" borderId="29" xfId="0" applyNumberFormat="1" applyFont="1" applyBorder="1" applyAlignment="1">
      <alignment horizontal="left" wrapText="1"/>
    </xf>
    <xf numFmtId="0" fontId="7" fillId="0" borderId="29" xfId="0" applyFont="1" applyBorder="1" applyAlignment="1">
      <alignment wrapText="1"/>
    </xf>
    <xf numFmtId="3" fontId="5" fillId="0" borderId="29" xfId="0" applyNumberFormat="1" applyFont="1" applyBorder="1" applyAlignment="1">
      <alignment horizontal="left" wrapText="1"/>
    </xf>
    <xf numFmtId="0" fontId="0" fillId="0" borderId="29" xfId="0" applyBorder="1" applyAlignment="1">
      <alignment wrapText="1"/>
    </xf>
    <xf numFmtId="9" fontId="3" fillId="0" borderId="0" xfId="1" applyFont="1"/>
    <xf numFmtId="0" fontId="5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/>
    <xf numFmtId="0" fontId="9" fillId="5" borderId="1" xfId="0" applyFont="1" applyFill="1" applyBorder="1"/>
    <xf numFmtId="3" fontId="3" fillId="5" borderId="1" xfId="0" applyNumberFormat="1" applyFont="1" applyFill="1" applyBorder="1" applyAlignment="1">
      <alignment horizontal="right" wrapText="1"/>
    </xf>
    <xf numFmtId="49" fontId="5" fillId="5" borderId="1" xfId="0" applyNumberFormat="1" applyFont="1" applyFill="1" applyBorder="1"/>
    <xf numFmtId="0" fontId="3" fillId="5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textRotation="90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0" fontId="0" fillId="0" borderId="0" xfId="0" applyBorder="1" applyAlignment="1">
      <alignment wrapText="1"/>
    </xf>
    <xf numFmtId="0" fontId="0" fillId="0" borderId="1" xfId="0" applyBorder="1" applyAlignment="1">
      <alignment horizontal="right"/>
    </xf>
    <xf numFmtId="49" fontId="5" fillId="0" borderId="1" xfId="0" applyNumberFormat="1" applyFont="1" applyFill="1" applyBorder="1"/>
    <xf numFmtId="0" fontId="3" fillId="0" borderId="1" xfId="0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0" fontId="3" fillId="0" borderId="24" xfId="0" applyFont="1" applyBorder="1" applyAlignment="1">
      <alignment horizontal="right" wrapText="1"/>
    </xf>
    <xf numFmtId="0" fontId="3" fillId="0" borderId="25" xfId="0" applyFont="1" applyBorder="1" applyAlignment="1">
      <alignment horizontal="right" wrapText="1"/>
    </xf>
    <xf numFmtId="0" fontId="3" fillId="0" borderId="12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textRotation="90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3" fillId="0" borderId="6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textRotation="90" wrapText="1"/>
    </xf>
    <xf numFmtId="0" fontId="3" fillId="0" borderId="8" xfId="0" applyFont="1" applyBorder="1" applyAlignment="1">
      <alignment horizontal="center" textRotation="90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M59"/>
  <sheetViews>
    <sheetView tabSelected="1" view="pageBreakPreview" zoomScaleNormal="100" zoomScaleSheetLayoutView="100" workbookViewId="0">
      <pane xSplit="2" ySplit="9" topLeftCell="C20" activePane="bottomRight" state="frozen"/>
      <selection pane="topRight" activeCell="C1" sqref="C1"/>
      <selection pane="bottomLeft" activeCell="A8" sqref="A8"/>
      <selection pane="bottomRight" activeCell="C4" sqref="C4"/>
    </sheetView>
  </sheetViews>
  <sheetFormatPr defaultRowHeight="15" outlineLevelRow="1" x14ac:dyDescent="0.25"/>
  <cols>
    <col min="1" max="1" width="6.5703125" bestFit="1" customWidth="1"/>
    <col min="2" max="2" width="60.85546875" customWidth="1"/>
    <col min="3" max="3" width="13.85546875" customWidth="1"/>
    <col min="4" max="4" width="12.28515625" customWidth="1"/>
    <col min="5" max="5" width="12.85546875" customWidth="1"/>
    <col min="6" max="6" width="11.85546875" customWidth="1"/>
    <col min="7" max="7" width="12.5703125" customWidth="1"/>
    <col min="8" max="8" width="9.85546875" bestFit="1" customWidth="1"/>
    <col min="9" max="9" width="10.7109375" hidden="1" customWidth="1"/>
  </cols>
  <sheetData>
    <row r="1" spans="1:13" x14ac:dyDescent="0.25">
      <c r="E1" s="126"/>
      <c r="F1" s="126"/>
      <c r="G1" s="126" t="s">
        <v>121</v>
      </c>
      <c r="H1" s="25"/>
      <c r="I1" s="25"/>
      <c r="J1" s="1"/>
      <c r="K1" s="25"/>
      <c r="L1" s="25"/>
      <c r="M1" s="25"/>
    </row>
    <row r="2" spans="1:13" x14ac:dyDescent="0.25">
      <c r="E2" s="126"/>
      <c r="F2" s="126"/>
      <c r="G2" s="126" t="s">
        <v>0</v>
      </c>
      <c r="H2" s="25"/>
      <c r="I2" s="25"/>
      <c r="J2" s="25"/>
      <c r="K2" s="25"/>
      <c r="L2" s="25"/>
      <c r="M2" s="25"/>
    </row>
    <row r="3" spans="1:13" x14ac:dyDescent="0.25">
      <c r="E3" s="126"/>
      <c r="F3" s="126"/>
      <c r="G3" s="126" t="s">
        <v>125</v>
      </c>
      <c r="H3" s="25"/>
      <c r="I3" s="25"/>
      <c r="J3" s="25"/>
      <c r="K3" s="25"/>
      <c r="L3" s="25"/>
      <c r="M3" s="25"/>
    </row>
    <row r="4" spans="1:13" x14ac:dyDescent="0.25">
      <c r="E4" s="126"/>
      <c r="F4" s="126"/>
      <c r="G4" s="126" t="s">
        <v>126</v>
      </c>
      <c r="H4" s="25"/>
      <c r="I4" s="25"/>
      <c r="J4" s="25"/>
      <c r="K4" s="25"/>
      <c r="L4" s="25"/>
      <c r="M4" s="25"/>
    </row>
    <row r="5" spans="1:13" x14ac:dyDescent="0.25">
      <c r="B5" t="s">
        <v>1</v>
      </c>
      <c r="G5" s="2"/>
    </row>
    <row r="6" spans="1:13" x14ac:dyDescent="0.25">
      <c r="B6" s="3" t="s">
        <v>2</v>
      </c>
      <c r="C6" s="3"/>
      <c r="D6" s="3"/>
      <c r="E6" s="3"/>
      <c r="F6" s="3"/>
      <c r="G6" s="3"/>
    </row>
    <row r="7" spans="1:13" x14ac:dyDescent="0.25">
      <c r="G7" s="4" t="s">
        <v>3</v>
      </c>
    </row>
    <row r="8" spans="1:13" ht="55.5" customHeight="1" x14ac:dyDescent="0.25">
      <c r="A8" s="5"/>
      <c r="B8" s="6" t="s">
        <v>4</v>
      </c>
      <c r="C8" s="24" t="s">
        <v>115</v>
      </c>
      <c r="D8" s="24" t="s">
        <v>111</v>
      </c>
      <c r="E8" s="24" t="s">
        <v>112</v>
      </c>
      <c r="F8" s="24" t="s">
        <v>113</v>
      </c>
      <c r="G8" s="128" t="s">
        <v>116</v>
      </c>
      <c r="I8" s="135"/>
    </row>
    <row r="9" spans="1:13" x14ac:dyDescent="0.25">
      <c r="A9" s="8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129">
        <v>7</v>
      </c>
      <c r="I9" s="136">
        <v>8</v>
      </c>
    </row>
    <row r="10" spans="1:13" x14ac:dyDescent="0.25">
      <c r="A10" s="10" t="s">
        <v>37</v>
      </c>
      <c r="B10" s="11" t="s">
        <v>38</v>
      </c>
      <c r="C10" s="42">
        <f>Madona!W10-Madona!E10-Madona!F10-Madona!G10+I10</f>
        <v>12375587</v>
      </c>
      <c r="D10" s="32">
        <f>Ērgļi!O7</f>
        <v>537035</v>
      </c>
      <c r="E10" s="12">
        <f>Cesvaine!F7</f>
        <v>497205</v>
      </c>
      <c r="F10" s="12">
        <f>Lubāna!F7</f>
        <v>475041</v>
      </c>
      <c r="G10" s="130">
        <f t="shared" ref="G10:G50" si="0">SUM(C10:F10)</f>
        <v>13884868</v>
      </c>
      <c r="I10" s="12">
        <f>Madona!E10+Madona!F10+Madona!G10</f>
        <v>1802303</v>
      </c>
    </row>
    <row r="11" spans="1:13" x14ac:dyDescent="0.25">
      <c r="A11" s="10" t="s">
        <v>21</v>
      </c>
      <c r="B11" s="11" t="s">
        <v>22</v>
      </c>
      <c r="C11" s="127">
        <f>Madona!W11-Madona!E11-Madona!F11-Madona!G11</f>
        <v>1230207</v>
      </c>
      <c r="D11" s="32">
        <f>Ērgļi!O8</f>
        <v>190060</v>
      </c>
      <c r="E11" s="12">
        <f>Cesvaine!F8</f>
        <v>137502</v>
      </c>
      <c r="F11" s="12">
        <f>Lubāna!F8</f>
        <v>111888</v>
      </c>
      <c r="G11" s="130">
        <f t="shared" si="0"/>
        <v>1669657</v>
      </c>
      <c r="I11" s="12">
        <f>Madona!E11+Madona!F11+Madona!G11</f>
        <v>0</v>
      </c>
    </row>
    <row r="12" spans="1:13" x14ac:dyDescent="0.25">
      <c r="A12" s="10" t="s">
        <v>23</v>
      </c>
      <c r="B12" s="11" t="s">
        <v>24</v>
      </c>
      <c r="C12" s="127">
        <f>Madona!W12-Madona!E12-Madona!F12-Madona!G12</f>
        <v>20000</v>
      </c>
      <c r="D12" s="32">
        <f>Ērgļi!O9</f>
        <v>0</v>
      </c>
      <c r="E12" s="12">
        <f>Cesvaine!F9</f>
        <v>0</v>
      </c>
      <c r="F12" s="12">
        <f>Lubāna!F9</f>
        <v>0</v>
      </c>
      <c r="G12" s="130">
        <f t="shared" si="0"/>
        <v>20000</v>
      </c>
      <c r="I12" s="12">
        <f>Madona!E12+Madona!F12+Madona!G12</f>
        <v>0</v>
      </c>
    </row>
    <row r="13" spans="1:13" x14ac:dyDescent="0.25">
      <c r="A13" s="10" t="s">
        <v>95</v>
      </c>
      <c r="B13" s="11" t="s">
        <v>96</v>
      </c>
      <c r="C13" s="127">
        <f>Madona!W13-Madona!E13-Madona!F13-Madona!G13</f>
        <v>0</v>
      </c>
      <c r="D13" s="32">
        <f>Ērgļi!O10</f>
        <v>5500</v>
      </c>
      <c r="E13" s="12">
        <f>Cesvaine!F10</f>
        <v>4500</v>
      </c>
      <c r="F13" s="12">
        <f>Lubāna!F10</f>
        <v>6000</v>
      </c>
      <c r="G13" s="130">
        <f t="shared" si="0"/>
        <v>16000</v>
      </c>
      <c r="I13" s="12">
        <f>Madona!E13+Madona!F13+Madona!G13</f>
        <v>0</v>
      </c>
    </row>
    <row r="14" spans="1:13" x14ac:dyDescent="0.25">
      <c r="A14" s="10" t="s">
        <v>25</v>
      </c>
      <c r="B14" s="11" t="s">
        <v>26</v>
      </c>
      <c r="C14" s="127">
        <f>Madona!W14-Madona!E14-Madona!F14-Madona!G14</f>
        <v>2331</v>
      </c>
      <c r="D14" s="12">
        <f>Ērgļi!O11</f>
        <v>0</v>
      </c>
      <c r="E14" s="12">
        <f>Cesvaine!F11</f>
        <v>12</v>
      </c>
      <c r="F14" s="12">
        <f>Lubāna!F11</f>
        <v>0</v>
      </c>
      <c r="G14" s="130">
        <f t="shared" si="0"/>
        <v>2343</v>
      </c>
      <c r="I14" s="12">
        <f>Madona!E14+Madona!F14+Madona!G14</f>
        <v>0</v>
      </c>
    </row>
    <row r="15" spans="1:13" x14ac:dyDescent="0.25">
      <c r="A15" s="10" t="s">
        <v>27</v>
      </c>
      <c r="B15" s="11" t="s">
        <v>28</v>
      </c>
      <c r="C15" s="127">
        <f>Madona!W15-Madona!E15-Madona!F15-Madona!G15</f>
        <v>9195</v>
      </c>
      <c r="D15" s="12">
        <f>Ērgļi!O12</f>
        <v>890</v>
      </c>
      <c r="E15" s="12">
        <f>Cesvaine!F12</f>
        <v>0</v>
      </c>
      <c r="F15" s="12">
        <f>Lubāna!F12</f>
        <v>1613</v>
      </c>
      <c r="G15" s="130">
        <f t="shared" si="0"/>
        <v>11698</v>
      </c>
      <c r="I15" s="12">
        <f>Madona!E15+Madona!F15+Madona!G15</f>
        <v>0</v>
      </c>
    </row>
    <row r="16" spans="1:13" x14ac:dyDescent="0.25">
      <c r="A16" s="10" t="s">
        <v>29</v>
      </c>
      <c r="B16" s="11" t="s">
        <v>30</v>
      </c>
      <c r="C16" s="127">
        <f>Madona!W16-Madona!E16-Madona!F16-Madona!G16</f>
        <v>5060</v>
      </c>
      <c r="D16" s="12">
        <f>Ērgļi!O13</f>
        <v>200</v>
      </c>
      <c r="E16" s="12">
        <f>Cesvaine!F13</f>
        <v>1070</v>
      </c>
      <c r="F16" s="12">
        <f>Lubāna!F13</f>
        <v>256</v>
      </c>
      <c r="G16" s="130">
        <f t="shared" si="0"/>
        <v>6586</v>
      </c>
      <c r="I16" s="12">
        <f>Madona!E16+Madona!F16+Madona!G16</f>
        <v>0</v>
      </c>
    </row>
    <row r="17" spans="1:9" x14ac:dyDescent="0.25">
      <c r="A17" s="10" t="s">
        <v>31</v>
      </c>
      <c r="B17" s="11" t="s">
        <v>32</v>
      </c>
      <c r="C17" s="127">
        <f>Madona!W17-Madona!E17-Madona!F17-Madona!G17</f>
        <v>2000</v>
      </c>
      <c r="D17" s="12">
        <f>Ērgļi!O14</f>
        <v>50</v>
      </c>
      <c r="E17" s="12">
        <f>Cesvaine!F14</f>
        <v>110</v>
      </c>
      <c r="F17" s="12">
        <f>Lubāna!F14</f>
        <v>0</v>
      </c>
      <c r="G17" s="130">
        <f t="shared" si="0"/>
        <v>2160</v>
      </c>
      <c r="I17" s="12">
        <f>Madona!E17+Madona!F17+Madona!G17</f>
        <v>0</v>
      </c>
    </row>
    <row r="18" spans="1:9" x14ac:dyDescent="0.25">
      <c r="A18" s="10" t="s">
        <v>33</v>
      </c>
      <c r="B18" s="11" t="s">
        <v>34</v>
      </c>
      <c r="C18" s="127">
        <f>Madona!W18-Madona!E18-Madona!F18-Madona!G18</f>
        <v>13655</v>
      </c>
      <c r="D18" s="12">
        <f>Ērgļi!O15</f>
        <v>150</v>
      </c>
      <c r="E18" s="12">
        <f>Cesvaine!F15</f>
        <v>7867</v>
      </c>
      <c r="F18" s="12">
        <f>Lubāna!F15</f>
        <v>850</v>
      </c>
      <c r="G18" s="130">
        <f t="shared" si="0"/>
        <v>22522</v>
      </c>
      <c r="I18" s="12">
        <f>Madona!E18+Madona!F18+Madona!G18</f>
        <v>0</v>
      </c>
    </row>
    <row r="19" spans="1:9" ht="30" x14ac:dyDescent="0.25">
      <c r="A19" s="10" t="s">
        <v>97</v>
      </c>
      <c r="B19" s="11" t="s">
        <v>98</v>
      </c>
      <c r="C19" s="127">
        <f>Madona!W19-Madona!E19-Madona!F19-Madona!G19</f>
        <v>0</v>
      </c>
      <c r="D19" s="12">
        <f>Ērgļi!O16</f>
        <v>0</v>
      </c>
      <c r="E19" s="12">
        <f>Cesvaine!F16</f>
        <v>59181</v>
      </c>
      <c r="F19" s="12">
        <f>Lubāna!F16</f>
        <v>55190</v>
      </c>
      <c r="G19" s="130">
        <f t="shared" si="0"/>
        <v>114371</v>
      </c>
      <c r="I19" s="12">
        <f>Madona!E19+Madona!F19+Madona!G19</f>
        <v>0</v>
      </c>
    </row>
    <row r="20" spans="1:9" ht="30" x14ac:dyDescent="0.25">
      <c r="A20" s="10" t="s">
        <v>106</v>
      </c>
      <c r="B20" s="11" t="s">
        <v>105</v>
      </c>
      <c r="C20" s="127">
        <f>Madona!W20-Madona!E20-Madona!F20-Madona!G20</f>
        <v>0</v>
      </c>
      <c r="D20" s="12">
        <f>Ērgļi!O17</f>
        <v>0</v>
      </c>
      <c r="E20" s="12">
        <f>Cesvaine!F17</f>
        <v>0</v>
      </c>
      <c r="F20" s="12">
        <f>Lubāna!F17</f>
        <v>7760</v>
      </c>
      <c r="G20" s="130">
        <f t="shared" si="0"/>
        <v>7760</v>
      </c>
      <c r="I20" s="12">
        <f>Madona!E20+Madona!F20+Madona!G20</f>
        <v>0</v>
      </c>
    </row>
    <row r="21" spans="1:9" hidden="1" outlineLevel="1" x14ac:dyDescent="0.25">
      <c r="A21" s="50" t="s">
        <v>39</v>
      </c>
      <c r="B21" s="51" t="s">
        <v>40</v>
      </c>
      <c r="C21" s="57">
        <f>Madona!W21-Madona!E21-Madona!F21-Madona!G21</f>
        <v>364244</v>
      </c>
      <c r="D21" s="58">
        <f>Ērgļi!O18</f>
        <v>0</v>
      </c>
      <c r="E21" s="58">
        <f>Cesvaine!F18</f>
        <v>0</v>
      </c>
      <c r="F21" s="58">
        <f>Lubāna!F18</f>
        <v>0</v>
      </c>
      <c r="G21" s="131">
        <f t="shared" si="0"/>
        <v>364244</v>
      </c>
      <c r="I21" s="12">
        <f>Madona!E21+Madona!F21+Madona!G21</f>
        <v>0</v>
      </c>
    </row>
    <row r="22" spans="1:9" hidden="1" outlineLevel="1" x14ac:dyDescent="0.25">
      <c r="A22" s="50" t="s">
        <v>39</v>
      </c>
      <c r="B22" s="51" t="s">
        <v>41</v>
      </c>
      <c r="C22" s="57">
        <f>Madona!W22-Madona!E22-Madona!F22-Madona!G22</f>
        <v>60566</v>
      </c>
      <c r="D22" s="58">
        <f>Ērgļi!O19</f>
        <v>0</v>
      </c>
      <c r="E22" s="58">
        <f>Cesvaine!F19</f>
        <v>0</v>
      </c>
      <c r="F22" s="58">
        <f>Lubāna!F19</f>
        <v>0</v>
      </c>
      <c r="G22" s="131">
        <f t="shared" si="0"/>
        <v>60566</v>
      </c>
      <c r="I22" s="12">
        <f>Madona!E22+Madona!F22+Madona!G22</f>
        <v>0</v>
      </c>
    </row>
    <row r="23" spans="1:9" hidden="1" outlineLevel="1" x14ac:dyDescent="0.25">
      <c r="A23" s="50" t="s">
        <v>39</v>
      </c>
      <c r="B23" s="51" t="s">
        <v>42</v>
      </c>
      <c r="C23" s="57">
        <f>Madona!W23-Madona!E23-Madona!F23-Madona!G23</f>
        <v>251936</v>
      </c>
      <c r="D23" s="58">
        <f>Ērgļi!O20</f>
        <v>0</v>
      </c>
      <c r="E23" s="58">
        <f>Cesvaine!F20</f>
        <v>0</v>
      </c>
      <c r="F23" s="58">
        <f>Lubāna!F20</f>
        <v>0</v>
      </c>
      <c r="G23" s="131">
        <f t="shared" si="0"/>
        <v>251936</v>
      </c>
      <c r="I23" s="12">
        <f>Madona!E23+Madona!F23+Madona!G23</f>
        <v>0</v>
      </c>
    </row>
    <row r="24" spans="1:9" ht="26.25" hidden="1" outlineLevel="1" x14ac:dyDescent="0.25">
      <c r="A24" s="52" t="s">
        <v>39</v>
      </c>
      <c r="B24" s="51" t="s">
        <v>43</v>
      </c>
      <c r="C24" s="57">
        <f>Madona!W24-Madona!E24-Madona!F24-Madona!G24</f>
        <v>578523</v>
      </c>
      <c r="D24" s="58">
        <f>Ērgļi!O21</f>
        <v>0</v>
      </c>
      <c r="E24" s="58">
        <f>Cesvaine!F21</f>
        <v>0</v>
      </c>
      <c r="F24" s="58">
        <f>Lubāna!F21</f>
        <v>0</v>
      </c>
      <c r="G24" s="131">
        <f t="shared" si="0"/>
        <v>578523</v>
      </c>
      <c r="I24" s="12">
        <f>Madona!E24+Madona!F24+Madona!G24</f>
        <v>0</v>
      </c>
    </row>
    <row r="25" spans="1:9" hidden="1" outlineLevel="1" x14ac:dyDescent="0.25">
      <c r="A25" s="53" t="s">
        <v>39</v>
      </c>
      <c r="B25" s="51" t="s">
        <v>44</v>
      </c>
      <c r="C25" s="57">
        <f>Madona!W25-Madona!E25-Madona!F25-Madona!G25</f>
        <v>13839</v>
      </c>
      <c r="D25" s="58">
        <f>Ērgļi!O22</f>
        <v>0</v>
      </c>
      <c r="E25" s="58">
        <f>Cesvaine!F22</f>
        <v>0</v>
      </c>
      <c r="F25" s="58">
        <f>Lubāna!F22</f>
        <v>0</v>
      </c>
      <c r="G25" s="131">
        <f t="shared" si="0"/>
        <v>13839</v>
      </c>
      <c r="I25" s="12">
        <f>Madona!E25+Madona!F25+Madona!G25</f>
        <v>0</v>
      </c>
    </row>
    <row r="26" spans="1:9" hidden="1" outlineLevel="1" x14ac:dyDescent="0.25">
      <c r="A26" s="53" t="s">
        <v>39</v>
      </c>
      <c r="B26" s="54" t="s">
        <v>45</v>
      </c>
      <c r="C26" s="57">
        <f>Madona!W26-Madona!E26-Madona!F26-Madona!G26</f>
        <v>117000</v>
      </c>
      <c r="D26" s="58">
        <f>Ērgļi!O23</f>
        <v>0</v>
      </c>
      <c r="E26" s="58">
        <f>Cesvaine!F23</f>
        <v>0</v>
      </c>
      <c r="F26" s="58">
        <f>Lubāna!F23</f>
        <v>0</v>
      </c>
      <c r="G26" s="131">
        <f t="shared" si="0"/>
        <v>117000</v>
      </c>
      <c r="I26" s="12">
        <f>Madona!E26+Madona!F26+Madona!G26</f>
        <v>0</v>
      </c>
    </row>
    <row r="27" spans="1:9" ht="26.25" hidden="1" outlineLevel="1" x14ac:dyDescent="0.25">
      <c r="A27" s="53" t="s">
        <v>39</v>
      </c>
      <c r="B27" s="54" t="s">
        <v>104</v>
      </c>
      <c r="C27" s="57">
        <f>Madona!W27-Madona!E27-Madona!F27-Madona!G27</f>
        <v>0</v>
      </c>
      <c r="D27" s="58">
        <f>Ērgļi!O24</f>
        <v>0</v>
      </c>
      <c r="E27" s="58">
        <f>Cesvaine!F24</f>
        <v>0</v>
      </c>
      <c r="F27" s="58"/>
      <c r="G27" s="131">
        <f t="shared" si="0"/>
        <v>0</v>
      </c>
      <c r="I27" s="12">
        <f>Madona!E27+Madona!F27+Madona!G27</f>
        <v>0</v>
      </c>
    </row>
    <row r="28" spans="1:9" hidden="1" outlineLevel="1" x14ac:dyDescent="0.25">
      <c r="A28" s="55" t="s">
        <v>39</v>
      </c>
      <c r="B28" s="51" t="s">
        <v>46</v>
      </c>
      <c r="C28" s="57">
        <f>Madona!W28-Madona!E28-Madona!F28-Madona!G28</f>
        <v>59550</v>
      </c>
      <c r="D28" s="58">
        <f>Ērgļi!O25</f>
        <v>0</v>
      </c>
      <c r="E28" s="58">
        <f>Cesvaine!F25</f>
        <v>0</v>
      </c>
      <c r="F28" s="58">
        <f>Lubāna!F25</f>
        <v>0</v>
      </c>
      <c r="G28" s="131">
        <f t="shared" si="0"/>
        <v>59550</v>
      </c>
      <c r="I28" s="12">
        <f>Madona!E28+Madona!F28+Madona!G28</f>
        <v>0</v>
      </c>
    </row>
    <row r="29" spans="1:9" hidden="1" outlineLevel="1" x14ac:dyDescent="0.25">
      <c r="A29" s="55" t="s">
        <v>39</v>
      </c>
      <c r="B29" s="51" t="s">
        <v>99</v>
      </c>
      <c r="C29" s="57">
        <f>Madona!W29-Madona!E29-Madona!F29-Madona!G29</f>
        <v>15302</v>
      </c>
      <c r="D29" s="58">
        <f>Ērgļi!O26</f>
        <v>0</v>
      </c>
      <c r="E29" s="58">
        <f>Cesvaine!F26</f>
        <v>0</v>
      </c>
      <c r="F29" s="58">
        <f>Lubāna!F26</f>
        <v>0</v>
      </c>
      <c r="G29" s="131">
        <f t="shared" si="0"/>
        <v>15302</v>
      </c>
      <c r="I29" s="12">
        <f>Madona!E29+Madona!F29+Madona!G29</f>
        <v>0</v>
      </c>
    </row>
    <row r="30" spans="1:9" hidden="1" outlineLevel="1" x14ac:dyDescent="0.25">
      <c r="A30" s="55" t="s">
        <v>39</v>
      </c>
      <c r="B30" s="51" t="s">
        <v>47</v>
      </c>
      <c r="C30" s="57">
        <f>Madona!W30-Madona!E30-Madona!F30-Madona!G30</f>
        <v>156000</v>
      </c>
      <c r="D30" s="58">
        <f>Ērgļi!O27</f>
        <v>0</v>
      </c>
      <c r="E30" s="58">
        <f>Cesvaine!F27</f>
        <v>0</v>
      </c>
      <c r="F30" s="58">
        <f>Lubāna!F27</f>
        <v>0</v>
      </c>
      <c r="G30" s="131">
        <f t="shared" si="0"/>
        <v>156000</v>
      </c>
      <c r="I30" s="12">
        <f>Madona!E30+Madona!F30+Madona!G30</f>
        <v>0</v>
      </c>
    </row>
    <row r="31" spans="1:9" hidden="1" outlineLevel="1" x14ac:dyDescent="0.25">
      <c r="A31" s="55" t="s">
        <v>39</v>
      </c>
      <c r="B31" s="51" t="s">
        <v>48</v>
      </c>
      <c r="C31" s="57">
        <f>Madona!W31-Madona!E31-Madona!F31-Madona!G31</f>
        <v>1062041</v>
      </c>
      <c r="D31" s="58">
        <f>Ērgļi!O28</f>
        <v>0</v>
      </c>
      <c r="E31" s="58">
        <f>Cesvaine!F28</f>
        <v>0</v>
      </c>
      <c r="F31" s="58">
        <f>Lubāna!F28</f>
        <v>0</v>
      </c>
      <c r="G31" s="131">
        <f t="shared" si="0"/>
        <v>1062041</v>
      </c>
      <c r="I31" s="12">
        <f>Madona!E31+Madona!F31+Madona!G31</f>
        <v>0</v>
      </c>
    </row>
    <row r="32" spans="1:9" hidden="1" outlineLevel="1" x14ac:dyDescent="0.25">
      <c r="A32" s="55" t="s">
        <v>39</v>
      </c>
      <c r="B32" s="51" t="s">
        <v>49</v>
      </c>
      <c r="C32" s="57">
        <f>Madona!W32-Madona!E32-Madona!F32-Madona!G32</f>
        <v>51939</v>
      </c>
      <c r="D32" s="58">
        <f>Ērgļi!O29</f>
        <v>0</v>
      </c>
      <c r="E32" s="58">
        <f>Cesvaine!F29</f>
        <v>0</v>
      </c>
      <c r="F32" s="58">
        <f>Lubāna!F29</f>
        <v>0</v>
      </c>
      <c r="G32" s="131">
        <f t="shared" si="0"/>
        <v>51939</v>
      </c>
      <c r="I32" s="12">
        <f>Madona!E32+Madona!F32+Madona!G32</f>
        <v>0</v>
      </c>
    </row>
    <row r="33" spans="1:9" ht="26.25" hidden="1" outlineLevel="1" x14ac:dyDescent="0.25">
      <c r="A33" s="52" t="s">
        <v>39</v>
      </c>
      <c r="B33" s="51" t="s">
        <v>90</v>
      </c>
      <c r="C33" s="57">
        <f>Madona!W33-Madona!E33-Madona!F33-Madona!G33</f>
        <v>154586</v>
      </c>
      <c r="D33" s="58">
        <f>Ērgļi!O30</f>
        <v>0</v>
      </c>
      <c r="E33" s="58">
        <f>Cesvaine!F30</f>
        <v>0</v>
      </c>
      <c r="F33" s="58">
        <f>Lubāna!F30</f>
        <v>0</v>
      </c>
      <c r="G33" s="131">
        <f t="shared" si="0"/>
        <v>154586</v>
      </c>
      <c r="I33" s="12">
        <f>Madona!E33+Madona!F33+Madona!G33</f>
        <v>0</v>
      </c>
    </row>
    <row r="34" spans="1:9" hidden="1" outlineLevel="1" x14ac:dyDescent="0.25">
      <c r="A34" s="52" t="s">
        <v>39</v>
      </c>
      <c r="B34" s="51" t="s">
        <v>91</v>
      </c>
      <c r="C34" s="57">
        <f>Madona!W34-Madona!E34-Madona!F34-Madona!G34</f>
        <v>76082</v>
      </c>
      <c r="D34" s="58">
        <f>Ērgļi!O31</f>
        <v>0</v>
      </c>
      <c r="E34" s="58">
        <f>Cesvaine!F31</f>
        <v>0</v>
      </c>
      <c r="F34" s="58">
        <f>Lubāna!F31</f>
        <v>0</v>
      </c>
      <c r="G34" s="131">
        <f t="shared" si="0"/>
        <v>76082</v>
      </c>
      <c r="I34" s="12">
        <f>Madona!E34+Madona!F34+Madona!G34</f>
        <v>0</v>
      </c>
    </row>
    <row r="35" spans="1:9" ht="26.25" hidden="1" outlineLevel="1" x14ac:dyDescent="0.25">
      <c r="A35" s="52" t="s">
        <v>39</v>
      </c>
      <c r="B35" s="51" t="s">
        <v>52</v>
      </c>
      <c r="C35" s="57">
        <f>Madona!W35-Madona!E35-Madona!F35-Madona!G35</f>
        <v>4318</v>
      </c>
      <c r="D35" s="58">
        <f>Ērgļi!O32</f>
        <v>0</v>
      </c>
      <c r="E35" s="58">
        <f>Cesvaine!F33</f>
        <v>0</v>
      </c>
      <c r="F35" s="58">
        <f>Lubāna!F32</f>
        <v>0</v>
      </c>
      <c r="G35" s="131">
        <f t="shared" si="0"/>
        <v>4318</v>
      </c>
      <c r="I35" s="12">
        <f>Madona!E35+Madona!F35+Madona!G35</f>
        <v>0</v>
      </c>
    </row>
    <row r="36" spans="1:9" ht="26.25" hidden="1" outlineLevel="1" x14ac:dyDescent="0.25">
      <c r="A36" s="52" t="s">
        <v>39</v>
      </c>
      <c r="B36" s="51" t="s">
        <v>53</v>
      </c>
      <c r="C36" s="57">
        <f>Madona!W36-Madona!E36-Madona!F36-Madona!G36</f>
        <v>419592</v>
      </c>
      <c r="D36" s="58">
        <f>Ērgļi!O33</f>
        <v>0</v>
      </c>
      <c r="E36" s="58">
        <f>Cesvaine!F34</f>
        <v>0</v>
      </c>
      <c r="F36" s="58">
        <f>Lubāna!F33</f>
        <v>0</v>
      </c>
      <c r="G36" s="131">
        <f t="shared" si="0"/>
        <v>419592</v>
      </c>
      <c r="I36" s="12">
        <f>Madona!E36+Madona!F36+Madona!G36</f>
        <v>0</v>
      </c>
    </row>
    <row r="37" spans="1:9" hidden="1" outlineLevel="1" x14ac:dyDescent="0.25">
      <c r="A37" s="52" t="s">
        <v>39</v>
      </c>
      <c r="B37" s="51" t="s">
        <v>93</v>
      </c>
      <c r="C37" s="57">
        <f>Madona!W37-Madona!E37-Madona!F37-Madona!G37</f>
        <v>2320432</v>
      </c>
      <c r="D37" s="58">
        <f>Ērgļi!O34</f>
        <v>0</v>
      </c>
      <c r="E37" s="58">
        <f>Cesvaine!F35</f>
        <v>0</v>
      </c>
      <c r="F37" s="58">
        <f>Lubāna!F34</f>
        <v>0</v>
      </c>
      <c r="G37" s="131">
        <f t="shared" si="0"/>
        <v>2320432</v>
      </c>
      <c r="I37" s="12">
        <f>Madona!E37+Madona!F37+Madona!G37</f>
        <v>0</v>
      </c>
    </row>
    <row r="38" spans="1:9" ht="26.25" hidden="1" outlineLevel="1" x14ac:dyDescent="0.25">
      <c r="A38" s="52" t="s">
        <v>39</v>
      </c>
      <c r="B38" s="51" t="s">
        <v>84</v>
      </c>
      <c r="C38" s="57">
        <f>Madona!W38-Madona!E38-Madona!F38-Madona!G38</f>
        <v>127858</v>
      </c>
      <c r="D38" s="58">
        <f>Ērgļi!O35</f>
        <v>0</v>
      </c>
      <c r="E38" s="58">
        <f>Cesvaine!F36</f>
        <v>0</v>
      </c>
      <c r="F38" s="58">
        <f>Lubāna!F35</f>
        <v>0</v>
      </c>
      <c r="G38" s="131">
        <f t="shared" si="0"/>
        <v>127858</v>
      </c>
      <c r="I38" s="12">
        <f>Madona!E38+Madona!F38+Madona!G38</f>
        <v>0</v>
      </c>
    </row>
    <row r="39" spans="1:9" hidden="1" outlineLevel="1" x14ac:dyDescent="0.25">
      <c r="A39" s="52" t="s">
        <v>39</v>
      </c>
      <c r="B39" s="56" t="s">
        <v>55</v>
      </c>
      <c r="C39" s="57">
        <f>Madona!W39-Madona!E39-Madona!F39-Madona!G39</f>
        <v>54550</v>
      </c>
      <c r="D39" s="58">
        <f>Ērgļi!O36</f>
        <v>0</v>
      </c>
      <c r="E39" s="58">
        <f>Cesvaine!F37</f>
        <v>0</v>
      </c>
      <c r="F39" s="58">
        <f>Lubāna!F36</f>
        <v>0</v>
      </c>
      <c r="G39" s="131">
        <f t="shared" si="0"/>
        <v>54550</v>
      </c>
      <c r="I39" s="12">
        <f>Madona!E39+Madona!F39+Madona!G39</f>
        <v>0</v>
      </c>
    </row>
    <row r="40" spans="1:9" hidden="1" outlineLevel="1" x14ac:dyDescent="0.25">
      <c r="A40" s="52" t="s">
        <v>39</v>
      </c>
      <c r="B40" s="56" t="s">
        <v>56</v>
      </c>
      <c r="C40" s="57">
        <f>Madona!W40-Madona!E40-Madona!F40-Madona!G40</f>
        <v>0</v>
      </c>
      <c r="D40" s="58">
        <f>Ērgļi!O37</f>
        <v>0</v>
      </c>
      <c r="E40" s="58">
        <f>Cesvaine!F38</f>
        <v>0</v>
      </c>
      <c r="F40" s="58">
        <f>Lubāna!F37</f>
        <v>0</v>
      </c>
      <c r="G40" s="131">
        <f t="shared" si="0"/>
        <v>0</v>
      </c>
      <c r="I40" s="12">
        <f>Madona!E40+Madona!F40+Madona!G40</f>
        <v>0</v>
      </c>
    </row>
    <row r="41" spans="1:9" hidden="1" outlineLevel="1" x14ac:dyDescent="0.25">
      <c r="A41" s="52" t="s">
        <v>39</v>
      </c>
      <c r="B41" s="56" t="s">
        <v>57</v>
      </c>
      <c r="C41" s="57">
        <f>Madona!W41-Madona!E41-Madona!F41-Madona!G41</f>
        <v>24849</v>
      </c>
      <c r="D41" s="58">
        <f>Ērgļi!O38</f>
        <v>0</v>
      </c>
      <c r="E41" s="58">
        <f>Cesvaine!F39</f>
        <v>0</v>
      </c>
      <c r="F41" s="58">
        <f>Lubāna!F38</f>
        <v>0</v>
      </c>
      <c r="G41" s="131">
        <f t="shared" si="0"/>
        <v>24849</v>
      </c>
      <c r="I41" s="12">
        <f>Madona!E41+Madona!F41+Madona!G41</f>
        <v>0</v>
      </c>
    </row>
    <row r="42" spans="1:9" hidden="1" outlineLevel="1" x14ac:dyDescent="0.25">
      <c r="A42" s="52" t="s">
        <v>39</v>
      </c>
      <c r="B42" s="56" t="s">
        <v>92</v>
      </c>
      <c r="C42" s="57">
        <f>Madona!W42-Madona!E42-Madona!F42-Madona!G42</f>
        <v>18100</v>
      </c>
      <c r="D42" s="58">
        <f>Ērgļi!O39</f>
        <v>0</v>
      </c>
      <c r="E42" s="58">
        <f>Cesvaine!F40</f>
        <v>0</v>
      </c>
      <c r="F42" s="58">
        <f>Lubāna!F39</f>
        <v>0</v>
      </c>
      <c r="G42" s="131">
        <f t="shared" si="0"/>
        <v>18100</v>
      </c>
      <c r="I42" s="12">
        <f>Madona!E42+Madona!F42+Madona!G42</f>
        <v>0</v>
      </c>
    </row>
    <row r="43" spans="1:9" hidden="1" outlineLevel="1" x14ac:dyDescent="0.25">
      <c r="A43" s="52" t="s">
        <v>39</v>
      </c>
      <c r="B43" s="56" t="s">
        <v>103</v>
      </c>
      <c r="C43" s="57">
        <f>Madona!W43-Madona!E43-Madona!F43-Madona!G43</f>
        <v>0</v>
      </c>
      <c r="D43" s="58">
        <f>Ērgļi!O40</f>
        <v>0</v>
      </c>
      <c r="E43" s="58">
        <f>Cesvaine!F41</f>
        <v>0</v>
      </c>
      <c r="F43" s="58">
        <f>Lubāna!F40</f>
        <v>0</v>
      </c>
      <c r="G43" s="131">
        <f t="shared" si="0"/>
        <v>0</v>
      </c>
      <c r="I43" s="12">
        <f>Madona!E43+Madona!F43+Madona!G43</f>
        <v>0</v>
      </c>
    </row>
    <row r="44" spans="1:9" ht="26.25" hidden="1" outlineLevel="1" x14ac:dyDescent="0.25">
      <c r="A44" s="52" t="s">
        <v>39</v>
      </c>
      <c r="B44" s="56" t="s">
        <v>100</v>
      </c>
      <c r="C44" s="57">
        <f>Madona!W44-Madona!E44-Madona!F44-Madona!G44</f>
        <v>12757</v>
      </c>
      <c r="D44" s="58">
        <f>Ērgļi!O41</f>
        <v>0</v>
      </c>
      <c r="E44" s="58">
        <f>Cesvaine!F42</f>
        <v>0</v>
      </c>
      <c r="F44" s="58">
        <f>Lubāna!F42</f>
        <v>0</v>
      </c>
      <c r="G44" s="131">
        <f t="shared" si="0"/>
        <v>12757</v>
      </c>
      <c r="I44" s="12">
        <f>Madona!E44+Madona!F44+Madona!G44</f>
        <v>0</v>
      </c>
    </row>
    <row r="45" spans="1:9" collapsed="1" x14ac:dyDescent="0.25">
      <c r="A45" s="10" t="s">
        <v>39</v>
      </c>
      <c r="B45" s="17" t="s">
        <v>107</v>
      </c>
      <c r="C45" s="127">
        <f>Madona!W45-Madona!E45-Madona!F45-Madona!G45+I45</f>
        <v>6228215</v>
      </c>
      <c r="D45" s="5">
        <f>Ērgļi!O42</f>
        <v>476827</v>
      </c>
      <c r="E45" s="5">
        <f>Cesvaine!F43</f>
        <v>529167</v>
      </c>
      <c r="F45" s="5">
        <f>Lubāna!F43</f>
        <v>418764</v>
      </c>
      <c r="G45" s="130">
        <f t="shared" si="0"/>
        <v>7652973</v>
      </c>
      <c r="I45" s="12">
        <f>Madona!E45+Madona!F45+Madona!G45</f>
        <v>284151</v>
      </c>
    </row>
    <row r="46" spans="1:9" ht="45" x14ac:dyDescent="0.25">
      <c r="A46" s="10" t="s">
        <v>88</v>
      </c>
      <c r="B46" s="17" t="s">
        <v>102</v>
      </c>
      <c r="C46" s="127">
        <f>Madona!W46-Madona!E46-Madona!F46-Madona!G46+I46</f>
        <v>1514962</v>
      </c>
      <c r="D46" s="12">
        <f>Ērgļi!O43</f>
        <v>88447</v>
      </c>
      <c r="E46" s="12">
        <f>Cesvaine!F44</f>
        <v>2433</v>
      </c>
      <c r="F46" s="12">
        <f>Lubāna!F44</f>
        <v>35219</v>
      </c>
      <c r="G46" s="130">
        <f t="shared" si="0"/>
        <v>1641061</v>
      </c>
      <c r="I46" s="12">
        <f>Madona!E46+Madona!F46+Madona!G46</f>
        <v>127368</v>
      </c>
    </row>
    <row r="47" spans="1:9" x14ac:dyDescent="0.25">
      <c r="A47" s="10" t="s">
        <v>50</v>
      </c>
      <c r="B47" s="14" t="s">
        <v>51</v>
      </c>
      <c r="C47" s="127">
        <f>Madona!W47-Madona!E47-Madona!F47-Madona!G47+I47</f>
        <v>7361085</v>
      </c>
      <c r="D47" s="12">
        <f>Ērgļi!O44</f>
        <v>400511</v>
      </c>
      <c r="E47" s="12">
        <f>Cesvaine!F45</f>
        <v>305680</v>
      </c>
      <c r="F47" s="12">
        <f>Lubāna!F45</f>
        <v>329782</v>
      </c>
      <c r="G47" s="130">
        <f t="shared" si="0"/>
        <v>8397058</v>
      </c>
      <c r="I47" s="12">
        <f>Madona!E47+Madona!F47+Madona!G47</f>
        <v>1078789</v>
      </c>
    </row>
    <row r="48" spans="1:9" x14ac:dyDescent="0.25">
      <c r="A48" s="16" t="s">
        <v>58</v>
      </c>
      <c r="B48" s="11" t="s">
        <v>59</v>
      </c>
      <c r="C48" s="127">
        <f>Madona!W48-Madona!E48-Madona!F48-Madona!G48</f>
        <v>357000</v>
      </c>
      <c r="D48" s="12">
        <f>Ērgļi!O45</f>
        <v>295005</v>
      </c>
      <c r="E48" s="12">
        <f>Cesvaine!F46</f>
        <v>541981</v>
      </c>
      <c r="F48" s="12">
        <f>Lubāna!F46</f>
        <v>109914</v>
      </c>
      <c r="G48" s="130">
        <f t="shared" si="0"/>
        <v>1303900</v>
      </c>
      <c r="I48" s="12">
        <f>Madona!E48+Madona!F48+Madona!G48</f>
        <v>0</v>
      </c>
    </row>
    <row r="49" spans="1:9" x14ac:dyDescent="0.25">
      <c r="A49" s="12" t="s">
        <v>60</v>
      </c>
      <c r="B49" s="5" t="s">
        <v>61</v>
      </c>
      <c r="C49" s="127">
        <f>Madona!W49-Madona!E49-Madona!F49-Madona!G49</f>
        <v>0</v>
      </c>
      <c r="D49" s="12">
        <f>Ērgļi!O46</f>
        <v>1251353</v>
      </c>
      <c r="E49" s="12">
        <f>Cesvaine!F47</f>
        <v>1020317</v>
      </c>
      <c r="F49" s="12">
        <f>Lubāna!F47</f>
        <v>1020941</v>
      </c>
      <c r="G49" s="130">
        <f t="shared" si="0"/>
        <v>3292611</v>
      </c>
      <c r="I49" s="12">
        <f>Madona!E49+Madona!F49+Madona!G49</f>
        <v>0</v>
      </c>
    </row>
    <row r="50" spans="1:9" x14ac:dyDescent="0.25">
      <c r="A50" s="10" t="s">
        <v>35</v>
      </c>
      <c r="B50" s="11" t="s">
        <v>36</v>
      </c>
      <c r="C50" s="127">
        <f>Madona!W50-Madona!E50-Madona!F50-Madona!G50</f>
        <v>1016589</v>
      </c>
      <c r="D50" s="12">
        <f>Ērgļi!O47</f>
        <v>538400</v>
      </c>
      <c r="E50" s="12">
        <f>Cesvaine!F48</f>
        <v>118732</v>
      </c>
      <c r="F50" s="12">
        <f>Lubāna!F48</f>
        <v>174169</v>
      </c>
      <c r="G50" s="130">
        <f t="shared" si="0"/>
        <v>1847890</v>
      </c>
      <c r="I50" s="12">
        <f>Madona!E50+Madona!F50+Madona!G50</f>
        <v>0</v>
      </c>
    </row>
    <row r="51" spans="1:9" s="3" customFormat="1" x14ac:dyDescent="0.25">
      <c r="A51" s="133"/>
      <c r="B51" s="134" t="s">
        <v>123</v>
      </c>
      <c r="C51" s="132">
        <f>SUM(C45:C50,C10:C20)</f>
        <v>30135886</v>
      </c>
      <c r="D51" s="132">
        <f>SUM(D45:D50,D10:D20)</f>
        <v>3784428</v>
      </c>
      <c r="E51" s="132">
        <f>SUM(E45:E50,E10:E20)</f>
        <v>3225757</v>
      </c>
      <c r="F51" s="132">
        <f>SUM(F45:F50,F10:F20)</f>
        <v>2747387</v>
      </c>
      <c r="G51" s="132">
        <f>SUM(G45:G50,G10:G20)</f>
        <v>39893458</v>
      </c>
      <c r="I51" s="132">
        <f>SUM(I45:I50,I10:I20)</f>
        <v>3292611</v>
      </c>
    </row>
    <row r="52" spans="1:9" s="35" customFormat="1" x14ac:dyDescent="0.25">
      <c r="A52" s="146"/>
      <c r="B52" s="147" t="s">
        <v>122</v>
      </c>
      <c r="C52" s="148"/>
      <c r="D52" s="148"/>
      <c r="E52" s="148"/>
      <c r="F52" s="148"/>
      <c r="G52" s="148">
        <f>-G49</f>
        <v>-3292611</v>
      </c>
    </row>
    <row r="53" spans="1:9" x14ac:dyDescent="0.25">
      <c r="A53" s="133"/>
      <c r="B53" s="134" t="s">
        <v>124</v>
      </c>
      <c r="C53" s="132"/>
      <c r="D53" s="132"/>
      <c r="E53" s="132"/>
      <c r="F53" s="132"/>
      <c r="G53" s="132">
        <f>G51+G52</f>
        <v>36600847</v>
      </c>
      <c r="H53" s="21"/>
    </row>
    <row r="54" spans="1:9" x14ac:dyDescent="0.25">
      <c r="B54" s="20"/>
      <c r="G54" s="21"/>
    </row>
    <row r="55" spans="1:9" x14ac:dyDescent="0.25">
      <c r="C55" s="144"/>
    </row>
    <row r="56" spans="1:9" x14ac:dyDescent="0.25">
      <c r="C56" s="144"/>
    </row>
    <row r="57" spans="1:9" x14ac:dyDescent="0.25">
      <c r="C57" s="144"/>
    </row>
    <row r="58" spans="1:9" x14ac:dyDescent="0.25">
      <c r="C58" s="144"/>
    </row>
    <row r="59" spans="1:9" x14ac:dyDescent="0.25">
      <c r="B59" s="145" t="s">
        <v>120</v>
      </c>
      <c r="C59" s="127">
        <f>Madona!W59-Madona!E59-Madona!F59-Madona!G59</f>
        <v>100</v>
      </c>
    </row>
  </sheetData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6"/>
  <sheetViews>
    <sheetView zoomScaleNormal="100" workbookViewId="0">
      <pane xSplit="2" ySplit="6" topLeftCell="C7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outlineLevelRow="1" x14ac:dyDescent="0.25"/>
  <cols>
    <col min="1" max="1" width="6.5703125" bestFit="1" customWidth="1"/>
    <col min="2" max="2" width="85.42578125" customWidth="1"/>
    <col min="3" max="3" width="14.5703125" customWidth="1"/>
    <col min="4" max="4" width="10.140625" bestFit="1" customWidth="1"/>
    <col min="5" max="5" width="12" customWidth="1"/>
    <col min="6" max="6" width="15.7109375" customWidth="1"/>
    <col min="7" max="7" width="13.28515625" customWidth="1"/>
    <col min="8" max="8" width="11.85546875" customWidth="1"/>
    <col min="9" max="9" width="12" customWidth="1"/>
    <col min="10" max="10" width="15.28515625" customWidth="1"/>
    <col min="11" max="11" width="12.42578125" customWidth="1"/>
    <col min="12" max="13" width="12" customWidth="1"/>
    <col min="14" max="14" width="14.7109375" customWidth="1"/>
    <col min="15" max="15" width="10.140625" customWidth="1" collapsed="1"/>
    <col min="17" max="18" width="9.140625" customWidth="1"/>
  </cols>
  <sheetData>
    <row r="1" spans="1:15" x14ac:dyDescent="0.25">
      <c r="A1" t="s">
        <v>67</v>
      </c>
      <c r="C1" s="30" t="s">
        <v>77</v>
      </c>
      <c r="D1" s="45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23" t="s">
        <v>66</v>
      </c>
      <c r="C2" s="29" t="s">
        <v>79</v>
      </c>
      <c r="D2" s="46"/>
      <c r="E2" s="29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3"/>
      <c r="C3" s="34" t="s">
        <v>83</v>
      </c>
      <c r="D3" s="47"/>
      <c r="E3" s="34"/>
      <c r="F3" s="3"/>
      <c r="G3" s="3"/>
      <c r="H3" s="125"/>
      <c r="I3" s="3"/>
      <c r="J3" s="3"/>
      <c r="K3" s="3"/>
      <c r="L3" s="3"/>
      <c r="M3" s="3"/>
      <c r="N3" s="3"/>
      <c r="O3" s="3"/>
    </row>
    <row r="4" spans="1:15" ht="15.75" thickBot="1" x14ac:dyDescent="0.3">
      <c r="O4" s="4" t="s">
        <v>3</v>
      </c>
    </row>
    <row r="5" spans="1:15" ht="103.5" customHeight="1" x14ac:dyDescent="0.25">
      <c r="A5" s="155"/>
      <c r="B5" s="153" t="s">
        <v>4</v>
      </c>
      <c r="C5" s="157" t="s">
        <v>63</v>
      </c>
      <c r="D5" s="158"/>
      <c r="E5" s="158"/>
      <c r="F5" s="159"/>
      <c r="G5" s="157" t="s">
        <v>64</v>
      </c>
      <c r="H5" s="158"/>
      <c r="I5" s="158"/>
      <c r="J5" s="159"/>
      <c r="K5" s="157" t="s">
        <v>65</v>
      </c>
      <c r="L5" s="158"/>
      <c r="M5" s="158"/>
      <c r="N5" s="159"/>
      <c r="O5" s="151" t="s">
        <v>80</v>
      </c>
    </row>
    <row r="6" spans="1:15" s="26" customFormat="1" ht="45.75" customHeight="1" x14ac:dyDescent="0.25">
      <c r="A6" s="156"/>
      <c r="B6" s="154"/>
      <c r="C6" s="69" t="s">
        <v>76</v>
      </c>
      <c r="D6" s="49" t="s">
        <v>75</v>
      </c>
      <c r="E6" s="27" t="s">
        <v>73</v>
      </c>
      <c r="F6" s="70" t="s">
        <v>74</v>
      </c>
      <c r="G6" s="69" t="s">
        <v>76</v>
      </c>
      <c r="H6" s="49" t="s">
        <v>75</v>
      </c>
      <c r="I6" s="27" t="s">
        <v>73</v>
      </c>
      <c r="J6" s="70" t="s">
        <v>74</v>
      </c>
      <c r="K6" s="69" t="s">
        <v>76</v>
      </c>
      <c r="L6" s="49" t="s">
        <v>75</v>
      </c>
      <c r="M6" s="27" t="s">
        <v>73</v>
      </c>
      <c r="N6" s="70" t="s">
        <v>74</v>
      </c>
      <c r="O6" s="152"/>
    </row>
    <row r="7" spans="1:15" x14ac:dyDescent="0.25">
      <c r="A7" s="92" t="s">
        <v>37</v>
      </c>
      <c r="B7" s="93" t="s">
        <v>38</v>
      </c>
      <c r="C7" s="71">
        <v>1197355</v>
      </c>
      <c r="D7" s="41">
        <v>537035</v>
      </c>
      <c r="E7" s="68">
        <f>C7-D7</f>
        <v>660320</v>
      </c>
      <c r="F7" s="72">
        <f>D7</f>
        <v>537035</v>
      </c>
      <c r="G7" s="82"/>
      <c r="H7" s="12"/>
      <c r="I7" s="40">
        <f>G7-H7</f>
        <v>0</v>
      </c>
      <c r="J7" s="84"/>
      <c r="K7" s="88"/>
      <c r="L7" s="32"/>
      <c r="M7" s="40">
        <f>K7-L7</f>
        <v>0</v>
      </c>
      <c r="N7" s="84"/>
      <c r="O7" s="90">
        <f>SUM(F7,J7,N7)</f>
        <v>537035</v>
      </c>
    </row>
    <row r="8" spans="1:15" x14ac:dyDescent="0.25">
      <c r="A8" s="92" t="s">
        <v>21</v>
      </c>
      <c r="B8" s="93" t="s">
        <v>22</v>
      </c>
      <c r="C8" s="74">
        <v>190060</v>
      </c>
      <c r="D8" s="5">
        <v>171667</v>
      </c>
      <c r="E8" s="40">
        <f t="shared" ref="E8:E47" si="0">C8-D8</f>
        <v>18393</v>
      </c>
      <c r="F8" s="72">
        <f>C8</f>
        <v>190060</v>
      </c>
      <c r="G8" s="82"/>
      <c r="H8" s="32"/>
      <c r="I8" s="40">
        <f t="shared" ref="I8:I47" si="1">G8-H8</f>
        <v>0</v>
      </c>
      <c r="J8" s="84"/>
      <c r="K8" s="88"/>
      <c r="L8" s="32"/>
      <c r="M8" s="40">
        <f t="shared" ref="M8:M47" si="2">K8-L8</f>
        <v>0</v>
      </c>
      <c r="N8" s="84"/>
      <c r="O8" s="90">
        <f t="shared" ref="O8:O10" si="3">SUM(F8,J8,N8)</f>
        <v>190060</v>
      </c>
    </row>
    <row r="9" spans="1:15" x14ac:dyDescent="0.25">
      <c r="A9" s="92" t="s">
        <v>23</v>
      </c>
      <c r="B9" s="93" t="s">
        <v>24</v>
      </c>
      <c r="C9" s="74"/>
      <c r="D9" s="5"/>
      <c r="E9" s="40">
        <f t="shared" si="0"/>
        <v>0</v>
      </c>
      <c r="F9" s="72"/>
      <c r="G9" s="82"/>
      <c r="H9" s="32"/>
      <c r="I9" s="40">
        <f t="shared" si="1"/>
        <v>0</v>
      </c>
      <c r="J9" s="84"/>
      <c r="K9" s="88"/>
      <c r="L9" s="32"/>
      <c r="M9" s="40">
        <f t="shared" si="2"/>
        <v>0</v>
      </c>
      <c r="N9" s="84"/>
      <c r="O9" s="90">
        <f t="shared" si="3"/>
        <v>0</v>
      </c>
    </row>
    <row r="10" spans="1:15" x14ac:dyDescent="0.25">
      <c r="A10" s="92" t="s">
        <v>95</v>
      </c>
      <c r="B10" s="93" t="s">
        <v>96</v>
      </c>
      <c r="C10" s="74">
        <v>5500</v>
      </c>
      <c r="D10" s="5">
        <v>4062</v>
      </c>
      <c r="E10" s="40">
        <f t="shared" ref="E10" si="4">C10-D10</f>
        <v>1438</v>
      </c>
      <c r="F10" s="72">
        <f>C10</f>
        <v>5500</v>
      </c>
      <c r="G10" s="82"/>
      <c r="H10" s="32"/>
      <c r="I10" s="40">
        <f t="shared" si="1"/>
        <v>0</v>
      </c>
      <c r="J10" s="84"/>
      <c r="K10" s="88"/>
      <c r="L10" s="32"/>
      <c r="M10" s="40">
        <f t="shared" si="2"/>
        <v>0</v>
      </c>
      <c r="N10" s="84"/>
      <c r="O10" s="90">
        <f t="shared" si="3"/>
        <v>5500</v>
      </c>
    </row>
    <row r="11" spans="1:15" x14ac:dyDescent="0.25">
      <c r="A11" s="92" t="s">
        <v>25</v>
      </c>
      <c r="B11" s="93" t="s">
        <v>26</v>
      </c>
      <c r="C11" s="74"/>
      <c r="D11" s="5"/>
      <c r="E11" s="5">
        <f t="shared" si="0"/>
        <v>0</v>
      </c>
      <c r="F11" s="72"/>
      <c r="G11" s="82"/>
      <c r="H11" s="32"/>
      <c r="I11" s="40">
        <f t="shared" si="1"/>
        <v>0</v>
      </c>
      <c r="J11" s="84"/>
      <c r="K11" s="88"/>
      <c r="L11" s="32"/>
      <c r="M11" s="40">
        <f t="shared" si="2"/>
        <v>0</v>
      </c>
      <c r="N11" s="84"/>
      <c r="O11" s="90">
        <f>SUM(F11,J11,N11)</f>
        <v>0</v>
      </c>
    </row>
    <row r="12" spans="1:15" x14ac:dyDescent="0.25">
      <c r="A12" s="92" t="s">
        <v>27</v>
      </c>
      <c r="B12" s="93" t="s">
        <v>28</v>
      </c>
      <c r="C12" s="74">
        <v>890</v>
      </c>
      <c r="D12" s="5">
        <v>1221</v>
      </c>
      <c r="E12" s="5">
        <f t="shared" si="0"/>
        <v>-331</v>
      </c>
      <c r="F12" s="72">
        <f>C12</f>
        <v>890</v>
      </c>
      <c r="G12" s="82"/>
      <c r="H12" s="12"/>
      <c r="I12" s="40">
        <f t="shared" si="1"/>
        <v>0</v>
      </c>
      <c r="J12" s="84"/>
      <c r="K12" s="88"/>
      <c r="L12" s="32"/>
      <c r="M12" s="40">
        <f t="shared" si="2"/>
        <v>0</v>
      </c>
      <c r="N12" s="84"/>
      <c r="O12" s="90">
        <f t="shared" ref="O12:O47" si="5">SUM(F12,J12,N12)</f>
        <v>890</v>
      </c>
    </row>
    <row r="13" spans="1:15" x14ac:dyDescent="0.25">
      <c r="A13" s="92" t="s">
        <v>29</v>
      </c>
      <c r="B13" s="93" t="s">
        <v>30</v>
      </c>
      <c r="C13" s="74">
        <v>200</v>
      </c>
      <c r="D13" s="5">
        <v>197</v>
      </c>
      <c r="E13" s="5">
        <f t="shared" si="0"/>
        <v>3</v>
      </c>
      <c r="F13" s="72">
        <f>C13</f>
        <v>200</v>
      </c>
      <c r="G13" s="82"/>
      <c r="H13" s="12"/>
      <c r="I13" s="40">
        <f t="shared" si="1"/>
        <v>0</v>
      </c>
      <c r="J13" s="84"/>
      <c r="K13" s="88"/>
      <c r="L13" s="32"/>
      <c r="M13" s="40">
        <f t="shared" si="2"/>
        <v>0</v>
      </c>
      <c r="N13" s="84"/>
      <c r="O13" s="90">
        <f t="shared" si="5"/>
        <v>200</v>
      </c>
    </row>
    <row r="14" spans="1:15" x14ac:dyDescent="0.25">
      <c r="A14" s="92" t="s">
        <v>31</v>
      </c>
      <c r="B14" s="93" t="s">
        <v>32</v>
      </c>
      <c r="C14" s="74">
        <v>50</v>
      </c>
      <c r="D14" s="5">
        <v>127</v>
      </c>
      <c r="E14" s="5">
        <f t="shared" si="0"/>
        <v>-77</v>
      </c>
      <c r="F14" s="72">
        <f>C14</f>
        <v>50</v>
      </c>
      <c r="G14" s="82"/>
      <c r="H14" s="12"/>
      <c r="I14" s="40">
        <f t="shared" si="1"/>
        <v>0</v>
      </c>
      <c r="J14" s="84"/>
      <c r="K14" s="88"/>
      <c r="L14" s="32"/>
      <c r="M14" s="40">
        <f t="shared" si="2"/>
        <v>0</v>
      </c>
      <c r="N14" s="84"/>
      <c r="O14" s="90">
        <f t="shared" si="5"/>
        <v>50</v>
      </c>
    </row>
    <row r="15" spans="1:15" x14ac:dyDescent="0.25">
      <c r="A15" s="92" t="s">
        <v>33</v>
      </c>
      <c r="B15" s="93" t="s">
        <v>34</v>
      </c>
      <c r="C15" s="74">
        <v>150</v>
      </c>
      <c r="D15" s="5">
        <v>945</v>
      </c>
      <c r="E15" s="5">
        <f t="shared" si="0"/>
        <v>-795</v>
      </c>
      <c r="F15" s="72">
        <f>C15</f>
        <v>150</v>
      </c>
      <c r="G15" s="82"/>
      <c r="H15" s="12"/>
      <c r="I15" s="40">
        <f t="shared" si="1"/>
        <v>0</v>
      </c>
      <c r="J15" s="84"/>
      <c r="K15" s="88"/>
      <c r="L15" s="32"/>
      <c r="M15" s="40">
        <f t="shared" si="2"/>
        <v>0</v>
      </c>
      <c r="N15" s="84"/>
      <c r="O15" s="90">
        <f t="shared" si="5"/>
        <v>150</v>
      </c>
    </row>
    <row r="16" spans="1:15" x14ac:dyDescent="0.25">
      <c r="A16" s="92" t="s">
        <v>97</v>
      </c>
      <c r="B16" s="93" t="s">
        <v>98</v>
      </c>
      <c r="C16" s="74">
        <v>0</v>
      </c>
      <c r="D16" s="5">
        <v>256</v>
      </c>
      <c r="E16" s="5">
        <f t="shared" ref="E16:E20" si="6">C16-D16</f>
        <v>-256</v>
      </c>
      <c r="F16" s="72">
        <f>C16</f>
        <v>0</v>
      </c>
      <c r="G16" s="82"/>
      <c r="H16" s="12"/>
      <c r="I16" s="40">
        <f t="shared" ref="I16" si="7">G16-H16</f>
        <v>0</v>
      </c>
      <c r="J16" s="84"/>
      <c r="K16" s="88"/>
      <c r="L16" s="32"/>
      <c r="M16" s="40">
        <f t="shared" ref="M16" si="8">K16-L16</f>
        <v>0</v>
      </c>
      <c r="N16" s="84"/>
      <c r="O16" s="90">
        <f t="shared" si="5"/>
        <v>0</v>
      </c>
    </row>
    <row r="17" spans="1:15" ht="30" x14ac:dyDescent="0.25">
      <c r="A17" s="92" t="s">
        <v>106</v>
      </c>
      <c r="B17" s="93" t="s">
        <v>105</v>
      </c>
      <c r="C17" s="74"/>
      <c r="D17" s="5"/>
      <c r="E17" s="5">
        <f t="shared" si="6"/>
        <v>0</v>
      </c>
      <c r="F17" s="72"/>
      <c r="G17" s="82"/>
      <c r="H17" s="12"/>
      <c r="I17" s="40">
        <f t="shared" ref="I17:I20" si="9">G17-H17</f>
        <v>0</v>
      </c>
      <c r="J17" s="84"/>
      <c r="K17" s="88"/>
      <c r="L17" s="32"/>
      <c r="M17" s="40">
        <f t="shared" ref="M17:M20" si="10">K17-L17</f>
        <v>0</v>
      </c>
      <c r="N17" s="84"/>
      <c r="O17" s="90">
        <f t="shared" si="5"/>
        <v>0</v>
      </c>
    </row>
    <row r="18" spans="1:15" hidden="1" outlineLevel="1" x14ac:dyDescent="0.25">
      <c r="A18" s="94" t="s">
        <v>39</v>
      </c>
      <c r="B18" s="95" t="s">
        <v>40</v>
      </c>
      <c r="C18" s="75"/>
      <c r="D18" s="57"/>
      <c r="E18" s="57">
        <f t="shared" si="6"/>
        <v>0</v>
      </c>
      <c r="F18" s="76"/>
      <c r="G18" s="85"/>
      <c r="H18" s="58"/>
      <c r="I18" s="64">
        <f t="shared" si="9"/>
        <v>0</v>
      </c>
      <c r="J18" s="79"/>
      <c r="K18" s="86"/>
      <c r="L18" s="65"/>
      <c r="M18" s="64">
        <f t="shared" si="10"/>
        <v>0</v>
      </c>
      <c r="N18" s="79"/>
      <c r="O18" s="91">
        <f t="shared" si="5"/>
        <v>0</v>
      </c>
    </row>
    <row r="19" spans="1:15" hidden="1" outlineLevel="1" x14ac:dyDescent="0.25">
      <c r="A19" s="94" t="s">
        <v>39</v>
      </c>
      <c r="B19" s="95" t="s">
        <v>41</v>
      </c>
      <c r="C19" s="75"/>
      <c r="D19" s="57"/>
      <c r="E19" s="57">
        <f t="shared" si="6"/>
        <v>0</v>
      </c>
      <c r="F19" s="76"/>
      <c r="G19" s="85"/>
      <c r="H19" s="58"/>
      <c r="I19" s="64">
        <f t="shared" si="9"/>
        <v>0</v>
      </c>
      <c r="J19" s="79"/>
      <c r="K19" s="86"/>
      <c r="L19" s="65"/>
      <c r="M19" s="64">
        <f t="shared" si="10"/>
        <v>0</v>
      </c>
      <c r="N19" s="79"/>
      <c r="O19" s="91">
        <f t="shared" si="5"/>
        <v>0</v>
      </c>
    </row>
    <row r="20" spans="1:15" hidden="1" outlineLevel="1" x14ac:dyDescent="0.25">
      <c r="A20" s="94" t="s">
        <v>39</v>
      </c>
      <c r="B20" s="95" t="s">
        <v>42</v>
      </c>
      <c r="C20" s="77"/>
      <c r="D20" s="54"/>
      <c r="E20" s="57">
        <f t="shared" si="6"/>
        <v>0</v>
      </c>
      <c r="F20" s="76"/>
      <c r="G20" s="85"/>
      <c r="H20" s="58"/>
      <c r="I20" s="64">
        <f t="shared" si="9"/>
        <v>0</v>
      </c>
      <c r="J20" s="79"/>
      <c r="K20" s="86"/>
      <c r="L20" s="65"/>
      <c r="M20" s="64">
        <f t="shared" si="10"/>
        <v>0</v>
      </c>
      <c r="N20" s="79"/>
      <c r="O20" s="91">
        <f t="shared" si="5"/>
        <v>0</v>
      </c>
    </row>
    <row r="21" spans="1:15" hidden="1" outlineLevel="1" x14ac:dyDescent="0.25">
      <c r="A21" s="96" t="s">
        <v>39</v>
      </c>
      <c r="B21" s="95" t="s">
        <v>43</v>
      </c>
      <c r="C21" s="75"/>
      <c r="D21" s="57"/>
      <c r="E21" s="57">
        <f t="shared" si="0"/>
        <v>0</v>
      </c>
      <c r="F21" s="76"/>
      <c r="G21" s="85"/>
      <c r="H21" s="58"/>
      <c r="I21" s="64">
        <f t="shared" si="1"/>
        <v>0</v>
      </c>
      <c r="J21" s="79"/>
      <c r="K21" s="86"/>
      <c r="L21" s="65"/>
      <c r="M21" s="64">
        <f t="shared" si="2"/>
        <v>0</v>
      </c>
      <c r="N21" s="79"/>
      <c r="O21" s="91">
        <f t="shared" si="5"/>
        <v>0</v>
      </c>
    </row>
    <row r="22" spans="1:15" hidden="1" outlineLevel="1" x14ac:dyDescent="0.25">
      <c r="A22" s="97" t="s">
        <v>39</v>
      </c>
      <c r="B22" s="95" t="s">
        <v>44</v>
      </c>
      <c r="C22" s="77"/>
      <c r="D22" s="54"/>
      <c r="E22" s="57">
        <f t="shared" si="0"/>
        <v>0</v>
      </c>
      <c r="F22" s="76"/>
      <c r="G22" s="85"/>
      <c r="H22" s="58"/>
      <c r="I22" s="64">
        <f t="shared" si="1"/>
        <v>0</v>
      </c>
      <c r="J22" s="79"/>
      <c r="K22" s="86"/>
      <c r="L22" s="65"/>
      <c r="M22" s="64">
        <f t="shared" si="2"/>
        <v>0</v>
      </c>
      <c r="N22" s="79"/>
      <c r="O22" s="91">
        <f t="shared" si="5"/>
        <v>0</v>
      </c>
    </row>
    <row r="23" spans="1:15" hidden="1" outlineLevel="1" x14ac:dyDescent="0.25">
      <c r="A23" s="98" t="s">
        <v>39</v>
      </c>
      <c r="B23" s="99" t="s">
        <v>45</v>
      </c>
      <c r="C23" s="78"/>
      <c r="D23" s="61"/>
      <c r="E23" s="62">
        <f t="shared" si="0"/>
        <v>0</v>
      </c>
      <c r="F23" s="76"/>
      <c r="G23" s="85"/>
      <c r="H23" s="58"/>
      <c r="I23" s="64">
        <f t="shared" si="1"/>
        <v>0</v>
      </c>
      <c r="J23" s="79"/>
      <c r="K23" s="86"/>
      <c r="L23" s="65"/>
      <c r="M23" s="64">
        <f t="shared" si="2"/>
        <v>0</v>
      </c>
      <c r="N23" s="79"/>
      <c r="O23" s="91">
        <f t="shared" si="5"/>
        <v>0</v>
      </c>
    </row>
    <row r="24" spans="1:15" ht="26.25" hidden="1" outlineLevel="1" x14ac:dyDescent="0.25">
      <c r="A24" s="98" t="s">
        <v>39</v>
      </c>
      <c r="B24" s="100" t="s">
        <v>104</v>
      </c>
      <c r="C24" s="77"/>
      <c r="D24" s="54"/>
      <c r="E24" s="62">
        <f t="shared" ref="E24:E25" si="11">C24-D24</f>
        <v>0</v>
      </c>
      <c r="F24" s="76"/>
      <c r="G24" s="85"/>
      <c r="H24" s="58"/>
      <c r="I24" s="64">
        <f t="shared" ref="I24:I25" si="12">G24-H24</f>
        <v>0</v>
      </c>
      <c r="J24" s="79"/>
      <c r="K24" s="86"/>
      <c r="L24" s="65"/>
      <c r="M24" s="64">
        <f t="shared" ref="M24:M25" si="13">K24-L24</f>
        <v>0</v>
      </c>
      <c r="N24" s="79"/>
      <c r="O24" s="91">
        <f t="shared" ref="O24:O25" si="14">SUM(F24,J24,N24)</f>
        <v>0</v>
      </c>
    </row>
    <row r="25" spans="1:15" hidden="1" outlineLevel="1" x14ac:dyDescent="0.25">
      <c r="A25" s="101" t="s">
        <v>39</v>
      </c>
      <c r="B25" s="95" t="s">
        <v>46</v>
      </c>
      <c r="C25" s="77"/>
      <c r="D25" s="54"/>
      <c r="E25" s="62">
        <f t="shared" si="11"/>
        <v>0</v>
      </c>
      <c r="F25" s="76"/>
      <c r="G25" s="85"/>
      <c r="H25" s="58"/>
      <c r="I25" s="64">
        <f t="shared" si="12"/>
        <v>0</v>
      </c>
      <c r="J25" s="79"/>
      <c r="K25" s="86"/>
      <c r="L25" s="65"/>
      <c r="M25" s="64">
        <f t="shared" si="13"/>
        <v>0</v>
      </c>
      <c r="N25" s="79"/>
      <c r="O25" s="91">
        <f t="shared" si="14"/>
        <v>0</v>
      </c>
    </row>
    <row r="26" spans="1:15" hidden="1" outlineLevel="1" x14ac:dyDescent="0.25">
      <c r="A26" s="101" t="s">
        <v>39</v>
      </c>
      <c r="B26" s="95" t="s">
        <v>99</v>
      </c>
      <c r="C26" s="77"/>
      <c r="D26" s="54"/>
      <c r="E26" s="57">
        <f t="shared" ref="E26:E27" si="15">C26-D26</f>
        <v>0</v>
      </c>
      <c r="F26" s="76"/>
      <c r="G26" s="85"/>
      <c r="H26" s="58"/>
      <c r="I26" s="64">
        <f t="shared" ref="I26:I27" si="16">G26-H26</f>
        <v>0</v>
      </c>
      <c r="J26" s="79"/>
      <c r="K26" s="86"/>
      <c r="L26" s="65"/>
      <c r="M26" s="64">
        <f t="shared" ref="M26:M27" si="17">K26-L26</f>
        <v>0</v>
      </c>
      <c r="N26" s="79"/>
      <c r="O26" s="91">
        <f t="shared" si="5"/>
        <v>0</v>
      </c>
    </row>
    <row r="27" spans="1:15" ht="14.25" hidden="1" customHeight="1" outlineLevel="1" x14ac:dyDescent="0.25">
      <c r="A27" s="101" t="s">
        <v>39</v>
      </c>
      <c r="B27" s="95" t="s">
        <v>47</v>
      </c>
      <c r="C27" s="77"/>
      <c r="D27" s="54"/>
      <c r="E27" s="57">
        <f t="shared" si="15"/>
        <v>0</v>
      </c>
      <c r="F27" s="76"/>
      <c r="G27" s="85"/>
      <c r="H27" s="58"/>
      <c r="I27" s="64">
        <f t="shared" si="16"/>
        <v>0</v>
      </c>
      <c r="J27" s="79"/>
      <c r="K27" s="86"/>
      <c r="L27" s="65"/>
      <c r="M27" s="64">
        <f t="shared" si="17"/>
        <v>0</v>
      </c>
      <c r="N27" s="79"/>
      <c r="O27" s="91">
        <f t="shared" si="5"/>
        <v>0</v>
      </c>
    </row>
    <row r="28" spans="1:15" hidden="1" outlineLevel="1" x14ac:dyDescent="0.25">
      <c r="A28" s="101" t="s">
        <v>39</v>
      </c>
      <c r="B28" s="95" t="s">
        <v>48</v>
      </c>
      <c r="C28" s="75"/>
      <c r="D28" s="57"/>
      <c r="E28" s="57">
        <f t="shared" si="0"/>
        <v>0</v>
      </c>
      <c r="F28" s="76"/>
      <c r="G28" s="85"/>
      <c r="H28" s="58"/>
      <c r="I28" s="64">
        <f t="shared" si="1"/>
        <v>0</v>
      </c>
      <c r="J28" s="79"/>
      <c r="K28" s="86"/>
      <c r="L28" s="65"/>
      <c r="M28" s="64">
        <f t="shared" si="2"/>
        <v>0</v>
      </c>
      <c r="N28" s="79"/>
      <c r="O28" s="91">
        <f t="shared" si="5"/>
        <v>0</v>
      </c>
    </row>
    <row r="29" spans="1:15" hidden="1" outlineLevel="1" x14ac:dyDescent="0.25">
      <c r="A29" s="101" t="s">
        <v>39</v>
      </c>
      <c r="B29" s="95" t="s">
        <v>49</v>
      </c>
      <c r="C29" s="77"/>
      <c r="D29" s="54"/>
      <c r="E29" s="57">
        <f t="shared" si="0"/>
        <v>0</v>
      </c>
      <c r="F29" s="76"/>
      <c r="G29" s="85"/>
      <c r="H29" s="58"/>
      <c r="I29" s="64">
        <f t="shared" si="1"/>
        <v>0</v>
      </c>
      <c r="J29" s="79"/>
      <c r="K29" s="86"/>
      <c r="L29" s="65"/>
      <c r="M29" s="64">
        <f t="shared" si="2"/>
        <v>0</v>
      </c>
      <c r="N29" s="79"/>
      <c r="O29" s="91">
        <f t="shared" si="5"/>
        <v>0</v>
      </c>
    </row>
    <row r="30" spans="1:15" hidden="1" outlineLevel="1" x14ac:dyDescent="0.25">
      <c r="A30" s="96" t="s">
        <v>39</v>
      </c>
      <c r="B30" s="95" t="s">
        <v>90</v>
      </c>
      <c r="C30" s="75"/>
      <c r="D30" s="63"/>
      <c r="E30" s="64">
        <f t="shared" ref="E30:E31" si="18">C30-D30</f>
        <v>0</v>
      </c>
      <c r="F30" s="79"/>
      <c r="G30" s="86"/>
      <c r="H30" s="65"/>
      <c r="I30" s="64">
        <f t="shared" ref="I30:I31" si="19">G30-H30</f>
        <v>0</v>
      </c>
      <c r="J30" s="79"/>
      <c r="K30" s="86"/>
      <c r="L30" s="65"/>
      <c r="M30" s="64">
        <f t="shared" ref="M30:M31" si="20">K30-L30</f>
        <v>0</v>
      </c>
      <c r="N30" s="79"/>
      <c r="O30" s="91">
        <f t="shared" si="5"/>
        <v>0</v>
      </c>
    </row>
    <row r="31" spans="1:15" hidden="1" outlineLevel="1" x14ac:dyDescent="0.25">
      <c r="A31" s="96" t="s">
        <v>39</v>
      </c>
      <c r="B31" s="95" t="s">
        <v>91</v>
      </c>
      <c r="C31" s="75"/>
      <c r="D31" s="63"/>
      <c r="E31" s="64">
        <f t="shared" si="18"/>
        <v>0</v>
      </c>
      <c r="F31" s="79"/>
      <c r="G31" s="86"/>
      <c r="H31" s="65"/>
      <c r="I31" s="64">
        <f t="shared" si="19"/>
        <v>0</v>
      </c>
      <c r="J31" s="79"/>
      <c r="K31" s="86"/>
      <c r="L31" s="65"/>
      <c r="M31" s="64">
        <f t="shared" si="20"/>
        <v>0</v>
      </c>
      <c r="N31" s="79"/>
      <c r="O31" s="91">
        <f t="shared" si="5"/>
        <v>0</v>
      </c>
    </row>
    <row r="32" spans="1:15" ht="26.25" hidden="1" outlineLevel="1" x14ac:dyDescent="0.25">
      <c r="A32" s="96" t="s">
        <v>39</v>
      </c>
      <c r="B32" s="95" t="s">
        <v>52</v>
      </c>
      <c r="C32" s="75"/>
      <c r="D32" s="64"/>
      <c r="E32" s="64">
        <f t="shared" si="0"/>
        <v>0</v>
      </c>
      <c r="F32" s="79"/>
      <c r="G32" s="86"/>
      <c r="H32" s="65"/>
      <c r="I32" s="64">
        <f t="shared" si="1"/>
        <v>0</v>
      </c>
      <c r="J32" s="79"/>
      <c r="K32" s="86"/>
      <c r="L32" s="65"/>
      <c r="M32" s="64">
        <f t="shared" si="2"/>
        <v>0</v>
      </c>
      <c r="N32" s="79"/>
      <c r="O32" s="91">
        <f t="shared" si="5"/>
        <v>0</v>
      </c>
    </row>
    <row r="33" spans="1:15" ht="26.25" hidden="1" outlineLevel="1" x14ac:dyDescent="0.25">
      <c r="A33" s="96" t="s">
        <v>39</v>
      </c>
      <c r="B33" s="95" t="s">
        <v>53</v>
      </c>
      <c r="C33" s="75"/>
      <c r="D33" s="64"/>
      <c r="E33" s="64">
        <f t="shared" ref="E33:E35" si="21">C33-D33</f>
        <v>0</v>
      </c>
      <c r="F33" s="79"/>
      <c r="G33" s="86"/>
      <c r="H33" s="65"/>
      <c r="I33" s="64">
        <f t="shared" ref="I33:I41" si="22">G33-H33</f>
        <v>0</v>
      </c>
      <c r="J33" s="79"/>
      <c r="K33" s="86"/>
      <c r="L33" s="65"/>
      <c r="M33" s="64">
        <f t="shared" si="2"/>
        <v>0</v>
      </c>
      <c r="N33" s="79"/>
      <c r="O33" s="91">
        <f t="shared" si="5"/>
        <v>0</v>
      </c>
    </row>
    <row r="34" spans="1:15" hidden="1" outlineLevel="1" x14ac:dyDescent="0.25">
      <c r="A34" s="96" t="s">
        <v>39</v>
      </c>
      <c r="B34" s="95" t="s">
        <v>93</v>
      </c>
      <c r="C34" s="80"/>
      <c r="D34" s="64"/>
      <c r="E34" s="64">
        <f t="shared" si="21"/>
        <v>0</v>
      </c>
      <c r="F34" s="79"/>
      <c r="G34" s="86"/>
      <c r="H34" s="65"/>
      <c r="I34" s="64">
        <f t="shared" si="22"/>
        <v>0</v>
      </c>
      <c r="J34" s="79"/>
      <c r="K34" s="86"/>
      <c r="L34" s="65"/>
      <c r="M34" s="64">
        <f t="shared" ref="M34:M36" si="23">K34-L34</f>
        <v>0</v>
      </c>
      <c r="N34" s="79"/>
      <c r="O34" s="91">
        <f t="shared" si="5"/>
        <v>0</v>
      </c>
    </row>
    <row r="35" spans="1:15" ht="26.25" hidden="1" outlineLevel="1" x14ac:dyDescent="0.25">
      <c r="A35" s="96" t="s">
        <v>39</v>
      </c>
      <c r="B35" s="95" t="s">
        <v>54</v>
      </c>
      <c r="C35" s="80"/>
      <c r="D35" s="64"/>
      <c r="E35" s="64">
        <f t="shared" si="21"/>
        <v>0</v>
      </c>
      <c r="F35" s="79"/>
      <c r="G35" s="85"/>
      <c r="H35" s="58"/>
      <c r="I35" s="64">
        <f t="shared" si="22"/>
        <v>0</v>
      </c>
      <c r="J35" s="79"/>
      <c r="K35" s="86"/>
      <c r="L35" s="65"/>
      <c r="M35" s="64">
        <f t="shared" si="23"/>
        <v>0</v>
      </c>
      <c r="N35" s="79"/>
      <c r="O35" s="91">
        <f t="shared" si="5"/>
        <v>0</v>
      </c>
    </row>
    <row r="36" spans="1:15" hidden="1" outlineLevel="1" x14ac:dyDescent="0.25">
      <c r="A36" s="96" t="s">
        <v>39</v>
      </c>
      <c r="B36" s="102" t="s">
        <v>55</v>
      </c>
      <c r="C36" s="80"/>
      <c r="D36" s="64"/>
      <c r="E36" s="57">
        <f t="shared" si="0"/>
        <v>0</v>
      </c>
      <c r="F36" s="76"/>
      <c r="G36" s="85"/>
      <c r="H36" s="58"/>
      <c r="I36" s="64">
        <f t="shared" si="22"/>
        <v>0</v>
      </c>
      <c r="J36" s="79"/>
      <c r="K36" s="86"/>
      <c r="L36" s="65"/>
      <c r="M36" s="64">
        <f t="shared" si="23"/>
        <v>0</v>
      </c>
      <c r="N36" s="79"/>
      <c r="O36" s="91">
        <f t="shared" si="5"/>
        <v>0</v>
      </c>
    </row>
    <row r="37" spans="1:15" hidden="1" outlineLevel="1" x14ac:dyDescent="0.25">
      <c r="A37" s="96" t="s">
        <v>39</v>
      </c>
      <c r="B37" s="102" t="s">
        <v>56</v>
      </c>
      <c r="C37" s="75"/>
      <c r="D37" s="57"/>
      <c r="E37" s="57">
        <f t="shared" si="0"/>
        <v>0</v>
      </c>
      <c r="F37" s="76"/>
      <c r="G37" s="85"/>
      <c r="H37" s="58"/>
      <c r="I37" s="64">
        <f t="shared" si="22"/>
        <v>0</v>
      </c>
      <c r="J37" s="79"/>
      <c r="K37" s="86"/>
      <c r="L37" s="65"/>
      <c r="M37" s="64">
        <f t="shared" si="2"/>
        <v>0</v>
      </c>
      <c r="N37" s="79"/>
      <c r="O37" s="91">
        <f t="shared" si="5"/>
        <v>0</v>
      </c>
    </row>
    <row r="38" spans="1:15" hidden="1" outlineLevel="1" x14ac:dyDescent="0.25">
      <c r="A38" s="96" t="s">
        <v>39</v>
      </c>
      <c r="B38" s="102" t="s">
        <v>57</v>
      </c>
      <c r="C38" s="75"/>
      <c r="D38" s="57"/>
      <c r="E38" s="57">
        <f t="shared" si="0"/>
        <v>0</v>
      </c>
      <c r="F38" s="76"/>
      <c r="G38" s="85"/>
      <c r="H38" s="58"/>
      <c r="I38" s="64">
        <f t="shared" si="22"/>
        <v>0</v>
      </c>
      <c r="J38" s="79"/>
      <c r="K38" s="86"/>
      <c r="L38" s="65"/>
      <c r="M38" s="64">
        <f t="shared" si="2"/>
        <v>0</v>
      </c>
      <c r="N38" s="79"/>
      <c r="O38" s="91">
        <f t="shared" si="5"/>
        <v>0</v>
      </c>
    </row>
    <row r="39" spans="1:15" hidden="1" outlineLevel="1" x14ac:dyDescent="0.25">
      <c r="A39" s="96" t="s">
        <v>39</v>
      </c>
      <c r="B39" s="102" t="s">
        <v>92</v>
      </c>
      <c r="C39" s="75"/>
      <c r="D39" s="57"/>
      <c r="E39" s="57">
        <f t="shared" ref="E39" si="24">C39-D39</f>
        <v>0</v>
      </c>
      <c r="F39" s="76"/>
      <c r="G39" s="85"/>
      <c r="H39" s="58"/>
      <c r="I39" s="64">
        <f t="shared" ref="I39" si="25">G39-H39</f>
        <v>0</v>
      </c>
      <c r="J39" s="79"/>
      <c r="K39" s="86"/>
      <c r="L39" s="65"/>
      <c r="M39" s="64">
        <f t="shared" ref="M39" si="26">K39-L39</f>
        <v>0</v>
      </c>
      <c r="N39" s="79"/>
      <c r="O39" s="91">
        <f t="shared" ref="O39" si="27">SUM(F39,J39,N39)</f>
        <v>0</v>
      </c>
    </row>
    <row r="40" spans="1:15" hidden="1" outlineLevel="1" x14ac:dyDescent="0.25">
      <c r="A40" s="96" t="s">
        <v>39</v>
      </c>
      <c r="B40" s="102" t="s">
        <v>103</v>
      </c>
      <c r="C40" s="75"/>
      <c r="D40" s="57"/>
      <c r="E40" s="57">
        <f t="shared" ref="E40" si="28">C40-D40</f>
        <v>0</v>
      </c>
      <c r="F40" s="76"/>
      <c r="G40" s="85"/>
      <c r="H40" s="58"/>
      <c r="I40" s="64">
        <f t="shared" ref="I40" si="29">G40-H40</f>
        <v>0</v>
      </c>
      <c r="J40" s="79"/>
      <c r="K40" s="86"/>
      <c r="L40" s="65"/>
      <c r="M40" s="64">
        <f t="shared" ref="M40" si="30">K40-L40</f>
        <v>0</v>
      </c>
      <c r="N40" s="79"/>
      <c r="O40" s="91">
        <f t="shared" ref="O40" si="31">SUM(F40,J40,N40)</f>
        <v>0</v>
      </c>
    </row>
    <row r="41" spans="1:15" hidden="1" outlineLevel="1" x14ac:dyDescent="0.25">
      <c r="A41" s="96" t="s">
        <v>39</v>
      </c>
      <c r="B41" s="102" t="s">
        <v>100</v>
      </c>
      <c r="C41" s="75"/>
      <c r="D41" s="57"/>
      <c r="E41" s="57">
        <f t="shared" ref="E41:E45" si="32">C41-D41</f>
        <v>0</v>
      </c>
      <c r="F41" s="76"/>
      <c r="G41" s="85"/>
      <c r="H41" s="58"/>
      <c r="I41" s="64">
        <f t="shared" si="22"/>
        <v>0</v>
      </c>
      <c r="J41" s="79"/>
      <c r="K41" s="86"/>
      <c r="L41" s="65"/>
      <c r="M41" s="64">
        <f t="shared" ref="M41:M45" si="33">K41-L41</f>
        <v>0</v>
      </c>
      <c r="N41" s="79"/>
      <c r="O41" s="91">
        <f t="shared" ref="O41:O45" si="34">SUM(F41,J41,N41)</f>
        <v>0</v>
      </c>
    </row>
    <row r="42" spans="1:15" collapsed="1" x14ac:dyDescent="0.25">
      <c r="A42" s="92" t="s">
        <v>39</v>
      </c>
      <c r="B42" s="103" t="s">
        <v>107</v>
      </c>
      <c r="C42" s="71">
        <v>579802</v>
      </c>
      <c r="D42" s="28">
        <v>476827</v>
      </c>
      <c r="E42" s="67">
        <f t="shared" si="32"/>
        <v>102975</v>
      </c>
      <c r="F42" s="72">
        <f>D42</f>
        <v>476827</v>
      </c>
      <c r="G42" s="71">
        <f t="shared" ref="G42" si="35">SUM(G18:G41)</f>
        <v>0</v>
      </c>
      <c r="H42" s="5">
        <f t="shared" ref="H42:I42" si="36">SUM(H18:H41)</f>
        <v>0</v>
      </c>
      <c r="I42" s="40">
        <f t="shared" si="36"/>
        <v>0</v>
      </c>
      <c r="J42" s="84">
        <f t="shared" ref="J42" si="37">SUM(J18:J41)</f>
        <v>0</v>
      </c>
      <c r="K42" s="89">
        <f t="shared" ref="K42:L42" si="38">SUM(K18:K41)</f>
        <v>0</v>
      </c>
      <c r="L42" s="40">
        <f t="shared" si="38"/>
        <v>0</v>
      </c>
      <c r="M42" s="40">
        <f t="shared" ref="M42" si="39">SUM(M18:M41)</f>
        <v>0</v>
      </c>
      <c r="N42" s="84">
        <f t="shared" ref="N42" si="40">SUM(N18:N41)</f>
        <v>0</v>
      </c>
      <c r="O42" s="90">
        <f t="shared" si="34"/>
        <v>476827</v>
      </c>
    </row>
    <row r="43" spans="1:15" ht="45" x14ac:dyDescent="0.25">
      <c r="A43" s="92" t="s">
        <v>88</v>
      </c>
      <c r="B43" s="103" t="s">
        <v>89</v>
      </c>
      <c r="C43" s="71">
        <v>152978</v>
      </c>
      <c r="D43" s="28">
        <v>88447</v>
      </c>
      <c r="E43" s="67">
        <f t="shared" si="32"/>
        <v>64531</v>
      </c>
      <c r="F43" s="72">
        <f>D43</f>
        <v>88447</v>
      </c>
      <c r="G43" s="82"/>
      <c r="H43" s="12"/>
      <c r="I43" s="40">
        <f t="shared" ref="I43:I45" si="41">G43-H43</f>
        <v>0</v>
      </c>
      <c r="J43" s="84"/>
      <c r="K43" s="88"/>
      <c r="L43" s="32"/>
      <c r="M43" s="40">
        <f t="shared" si="33"/>
        <v>0</v>
      </c>
      <c r="N43" s="84"/>
      <c r="O43" s="90">
        <f t="shared" si="34"/>
        <v>88447</v>
      </c>
    </row>
    <row r="44" spans="1:15" x14ac:dyDescent="0.25">
      <c r="A44" s="92" t="s">
        <v>50</v>
      </c>
      <c r="B44" s="104" t="s">
        <v>51</v>
      </c>
      <c r="C44" s="71">
        <v>824038</v>
      </c>
      <c r="D44" s="28">
        <v>400511</v>
      </c>
      <c r="E44" s="67">
        <f t="shared" si="32"/>
        <v>423527</v>
      </c>
      <c r="F44" s="72">
        <f>D44</f>
        <v>400511</v>
      </c>
      <c r="G44" s="82"/>
      <c r="H44" s="12"/>
      <c r="I44" s="40">
        <f t="shared" ref="I44" si="42">G44-H44</f>
        <v>0</v>
      </c>
      <c r="J44" s="84"/>
      <c r="K44" s="88"/>
      <c r="L44" s="32"/>
      <c r="M44" s="40">
        <f t="shared" ref="M44" si="43">K44-L44</f>
        <v>0</v>
      </c>
      <c r="N44" s="84"/>
      <c r="O44" s="90">
        <f t="shared" ref="O44" si="44">SUM(F44,J44,N44)</f>
        <v>400511</v>
      </c>
    </row>
    <row r="45" spans="1:15" x14ac:dyDescent="0.25">
      <c r="A45" s="105" t="s">
        <v>58</v>
      </c>
      <c r="B45" s="93" t="s">
        <v>59</v>
      </c>
      <c r="C45" s="81">
        <v>295005</v>
      </c>
      <c r="D45" s="15">
        <v>131452</v>
      </c>
      <c r="E45" s="5">
        <f t="shared" si="32"/>
        <v>163553</v>
      </c>
      <c r="F45" s="72">
        <f>C45</f>
        <v>295005</v>
      </c>
      <c r="G45" s="82"/>
      <c r="H45" s="12"/>
      <c r="I45" s="40">
        <f t="shared" si="41"/>
        <v>0</v>
      </c>
      <c r="J45" s="84"/>
      <c r="K45" s="88"/>
      <c r="L45" s="32"/>
      <c r="M45" s="40">
        <f t="shared" si="33"/>
        <v>0</v>
      </c>
      <c r="N45" s="84"/>
      <c r="O45" s="90">
        <f t="shared" si="34"/>
        <v>295005</v>
      </c>
    </row>
    <row r="46" spans="1:15" x14ac:dyDescent="0.25">
      <c r="A46" s="82" t="s">
        <v>60</v>
      </c>
      <c r="B46" s="73" t="s">
        <v>61</v>
      </c>
      <c r="C46" s="82"/>
      <c r="D46" s="12"/>
      <c r="E46" s="5">
        <f t="shared" si="0"/>
        <v>0</v>
      </c>
      <c r="F46" s="83">
        <f>E44+E42+E7+E43</f>
        <v>1251353</v>
      </c>
      <c r="G46" s="82"/>
      <c r="H46" s="12"/>
      <c r="I46" s="40">
        <f>G46-H46</f>
        <v>0</v>
      </c>
      <c r="J46" s="87"/>
      <c r="K46" s="88"/>
      <c r="L46" s="32"/>
      <c r="M46" s="40">
        <f t="shared" si="2"/>
        <v>0</v>
      </c>
      <c r="N46" s="87"/>
      <c r="O46" s="90">
        <f t="shared" si="5"/>
        <v>1251353</v>
      </c>
    </row>
    <row r="47" spans="1:15" x14ac:dyDescent="0.25">
      <c r="A47" s="92" t="s">
        <v>35</v>
      </c>
      <c r="B47" s="93" t="s">
        <v>36</v>
      </c>
      <c r="C47" s="74">
        <f>538400</f>
        <v>538400</v>
      </c>
      <c r="D47" s="5">
        <v>257018</v>
      </c>
      <c r="E47" s="40">
        <f t="shared" si="0"/>
        <v>281382</v>
      </c>
      <c r="F47" s="72">
        <f>C47</f>
        <v>538400</v>
      </c>
      <c r="G47" s="88">
        <v>0</v>
      </c>
      <c r="H47" s="32">
        <v>2566</v>
      </c>
      <c r="I47" s="40">
        <f t="shared" si="1"/>
        <v>-2566</v>
      </c>
      <c r="J47" s="84">
        <f>G47</f>
        <v>0</v>
      </c>
      <c r="K47" s="88">
        <v>0</v>
      </c>
      <c r="L47" s="32">
        <v>4788</v>
      </c>
      <c r="M47" s="40">
        <f t="shared" si="2"/>
        <v>-4788</v>
      </c>
      <c r="N47" s="84">
        <f>K47</f>
        <v>0</v>
      </c>
      <c r="O47" s="90">
        <f t="shared" si="5"/>
        <v>538400</v>
      </c>
    </row>
    <row r="48" spans="1:15" ht="15.75" thickBot="1" x14ac:dyDescent="0.3">
      <c r="A48" s="106" t="s">
        <v>85</v>
      </c>
      <c r="B48" s="107" t="s">
        <v>86</v>
      </c>
      <c r="C48" s="117"/>
      <c r="D48" s="48"/>
      <c r="E48" s="48">
        <f t="shared" ref="E48" si="45">C48-D48</f>
        <v>0</v>
      </c>
      <c r="F48" s="116">
        <f>C48</f>
        <v>0</v>
      </c>
      <c r="G48" s="109"/>
      <c r="H48" s="110"/>
      <c r="I48" s="48">
        <f t="shared" ref="I48" si="46">G48-H48</f>
        <v>0</v>
      </c>
      <c r="J48" s="108"/>
      <c r="K48" s="109"/>
      <c r="L48" s="110"/>
      <c r="M48" s="48">
        <f t="shared" ref="M48" si="47">K48-L48</f>
        <v>0</v>
      </c>
      <c r="N48" s="108"/>
      <c r="O48" s="111">
        <f>SUM(F48,J48,N48)</f>
        <v>0</v>
      </c>
    </row>
    <row r="49" spans="1:15" s="3" customFormat="1" ht="15.75" thickBot="1" x14ac:dyDescent="0.3">
      <c r="A49" s="149" t="s">
        <v>62</v>
      </c>
      <c r="B49" s="150"/>
      <c r="C49" s="112">
        <f t="shared" ref="C49:O49" si="48">SUM(C42:C48,C7:C17)</f>
        <v>3784428</v>
      </c>
      <c r="D49" s="113">
        <f t="shared" si="48"/>
        <v>2069765</v>
      </c>
      <c r="E49" s="113">
        <f t="shared" si="48"/>
        <v>1714663</v>
      </c>
      <c r="F49" s="114">
        <f t="shared" si="48"/>
        <v>3784428</v>
      </c>
      <c r="G49" s="112">
        <f t="shared" si="48"/>
        <v>0</v>
      </c>
      <c r="H49" s="113">
        <f t="shared" si="48"/>
        <v>2566</v>
      </c>
      <c r="I49" s="113">
        <f t="shared" si="48"/>
        <v>-2566</v>
      </c>
      <c r="J49" s="114">
        <f t="shared" si="48"/>
        <v>0</v>
      </c>
      <c r="K49" s="112">
        <f t="shared" si="48"/>
        <v>0</v>
      </c>
      <c r="L49" s="113">
        <f t="shared" si="48"/>
        <v>4788</v>
      </c>
      <c r="M49" s="113">
        <f t="shared" si="48"/>
        <v>-4788</v>
      </c>
      <c r="N49" s="114">
        <f t="shared" si="48"/>
        <v>0</v>
      </c>
      <c r="O49" s="115">
        <f t="shared" si="48"/>
        <v>3784428</v>
      </c>
    </row>
    <row r="52" spans="1:15" x14ac:dyDescent="0.25">
      <c r="B52" s="20"/>
      <c r="O52" s="21">
        <v>3750713</v>
      </c>
    </row>
    <row r="54" spans="1:15" x14ac:dyDescent="0.25">
      <c r="O54" s="21"/>
    </row>
    <row r="56" spans="1:15" x14ac:dyDescent="0.25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</sheetData>
  <mergeCells count="7">
    <mergeCell ref="A49:B49"/>
    <mergeCell ref="O5:O6"/>
    <mergeCell ref="B5:B6"/>
    <mergeCell ref="A5:A6"/>
    <mergeCell ref="C5:F5"/>
    <mergeCell ref="K5:N5"/>
    <mergeCell ref="G5:J5"/>
  </mergeCells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7"/>
  <sheetViews>
    <sheetView zoomScaleNormal="100" workbookViewId="0">
      <pane xSplit="2" ySplit="6" topLeftCell="C11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outlineLevelRow="1" x14ac:dyDescent="0.25"/>
  <cols>
    <col min="1" max="1" width="6.5703125" bestFit="1" customWidth="1"/>
    <col min="2" max="2" width="53.5703125" customWidth="1"/>
    <col min="3" max="3" width="14.5703125" customWidth="1"/>
    <col min="4" max="4" width="13.85546875" customWidth="1"/>
    <col min="5" max="5" width="12" customWidth="1"/>
    <col min="6" max="6" width="15.7109375" customWidth="1"/>
    <col min="8" max="9" width="9.140625" customWidth="1"/>
  </cols>
  <sheetData>
    <row r="1" spans="1:6" x14ac:dyDescent="0.25">
      <c r="A1" t="s">
        <v>69</v>
      </c>
      <c r="C1" s="30" t="s">
        <v>77</v>
      </c>
      <c r="D1" s="3"/>
      <c r="E1" s="3"/>
      <c r="F1" s="3"/>
    </row>
    <row r="2" spans="1:6" x14ac:dyDescent="0.25">
      <c r="A2" s="23" t="s">
        <v>66</v>
      </c>
      <c r="C2" s="29" t="s">
        <v>78</v>
      </c>
      <c r="D2" s="29"/>
      <c r="E2" s="29"/>
      <c r="F2" s="29"/>
    </row>
    <row r="3" spans="1:6" x14ac:dyDescent="0.25">
      <c r="C3" s="34" t="s">
        <v>83</v>
      </c>
      <c r="D3" s="36"/>
      <c r="E3" s="36"/>
      <c r="F3" s="36"/>
    </row>
    <row r="4" spans="1:6" x14ac:dyDescent="0.25">
      <c r="D4" s="35"/>
    </row>
    <row r="5" spans="1:6" ht="103.5" customHeight="1" x14ac:dyDescent="0.25">
      <c r="A5" s="160"/>
      <c r="B5" s="162" t="s">
        <v>4</v>
      </c>
      <c r="C5" s="164" t="s">
        <v>69</v>
      </c>
      <c r="D5" s="164"/>
      <c r="E5" s="164"/>
      <c r="F5" s="164"/>
    </row>
    <row r="6" spans="1:6" s="26" customFormat="1" ht="30" x14ac:dyDescent="0.25">
      <c r="A6" s="161"/>
      <c r="B6" s="163"/>
      <c r="C6" s="9" t="s">
        <v>76</v>
      </c>
      <c r="D6" s="9" t="s">
        <v>75</v>
      </c>
      <c r="E6" s="27" t="s">
        <v>73</v>
      </c>
      <c r="F6" s="9" t="s">
        <v>74</v>
      </c>
    </row>
    <row r="7" spans="1:6" x14ac:dyDescent="0.25">
      <c r="A7" s="10" t="s">
        <v>37</v>
      </c>
      <c r="B7" s="11" t="s">
        <v>38</v>
      </c>
      <c r="C7" s="5">
        <f>1058237+22567</f>
        <v>1080804</v>
      </c>
      <c r="D7" s="41">
        <f>474638+22567</f>
        <v>497205</v>
      </c>
      <c r="E7" s="67">
        <f t="shared" ref="E7:E17" si="0">C7-D7</f>
        <v>583599</v>
      </c>
      <c r="F7" s="28">
        <f>D7</f>
        <v>497205</v>
      </c>
    </row>
    <row r="8" spans="1:6" x14ac:dyDescent="0.25">
      <c r="A8" s="10" t="s">
        <v>21</v>
      </c>
      <c r="B8" s="11" t="s">
        <v>22</v>
      </c>
      <c r="C8" s="28">
        <f>96250+8000+1500+21750+3000+500+5782+570+150</f>
        <v>137502</v>
      </c>
      <c r="D8" s="5">
        <v>119102</v>
      </c>
      <c r="E8" s="40">
        <f t="shared" si="0"/>
        <v>18400</v>
      </c>
      <c r="F8" s="28">
        <f>C8</f>
        <v>137502</v>
      </c>
    </row>
    <row r="9" spans="1:6" x14ac:dyDescent="0.25">
      <c r="A9" s="10" t="s">
        <v>23</v>
      </c>
      <c r="B9" s="11" t="s">
        <v>24</v>
      </c>
      <c r="C9" s="28"/>
      <c r="D9" s="5"/>
      <c r="E9" s="40">
        <f t="shared" si="0"/>
        <v>0</v>
      </c>
      <c r="F9" s="28">
        <f>C9</f>
        <v>0</v>
      </c>
    </row>
    <row r="10" spans="1:6" x14ac:dyDescent="0.25">
      <c r="A10" s="10" t="s">
        <v>95</v>
      </c>
      <c r="B10" s="11" t="s">
        <v>96</v>
      </c>
      <c r="C10" s="28">
        <v>4500</v>
      </c>
      <c r="D10" s="5">
        <v>2022</v>
      </c>
      <c r="E10" s="40">
        <f t="shared" si="0"/>
        <v>2478</v>
      </c>
      <c r="F10" s="28">
        <f t="shared" ref="F10:F17" si="1">C10</f>
        <v>4500</v>
      </c>
    </row>
    <row r="11" spans="1:6" x14ac:dyDescent="0.25">
      <c r="A11" s="10" t="s">
        <v>25</v>
      </c>
      <c r="B11" s="11" t="s">
        <v>26</v>
      </c>
      <c r="C11" s="28">
        <v>12</v>
      </c>
      <c r="D11" s="5">
        <v>15</v>
      </c>
      <c r="E11" s="40">
        <f t="shared" si="0"/>
        <v>-3</v>
      </c>
      <c r="F11" s="28">
        <f t="shared" si="1"/>
        <v>12</v>
      </c>
    </row>
    <row r="12" spans="1:6" x14ac:dyDescent="0.25">
      <c r="A12" s="10" t="s">
        <v>27</v>
      </c>
      <c r="B12" s="11" t="s">
        <v>28</v>
      </c>
      <c r="C12" s="28"/>
      <c r="D12" s="5"/>
      <c r="E12" s="40">
        <f t="shared" si="0"/>
        <v>0</v>
      </c>
      <c r="F12" s="28">
        <f t="shared" si="1"/>
        <v>0</v>
      </c>
    </row>
    <row r="13" spans="1:6" x14ac:dyDescent="0.25">
      <c r="A13" s="10" t="s">
        <v>29</v>
      </c>
      <c r="B13" s="11" t="s">
        <v>30</v>
      </c>
      <c r="C13" s="28">
        <f>710+300+60</f>
        <v>1070</v>
      </c>
      <c r="D13" s="5">
        <v>992</v>
      </c>
      <c r="E13" s="5">
        <f t="shared" si="0"/>
        <v>78</v>
      </c>
      <c r="F13" s="28">
        <f t="shared" si="1"/>
        <v>1070</v>
      </c>
    </row>
    <row r="14" spans="1:6" x14ac:dyDescent="0.25">
      <c r="A14" s="10" t="s">
        <v>31</v>
      </c>
      <c r="B14" s="11" t="s">
        <v>32</v>
      </c>
      <c r="C14" s="28">
        <v>110</v>
      </c>
      <c r="D14" s="5">
        <v>110</v>
      </c>
      <c r="E14" s="5">
        <f t="shared" si="0"/>
        <v>0</v>
      </c>
      <c r="F14" s="28">
        <f t="shared" si="1"/>
        <v>110</v>
      </c>
    </row>
    <row r="15" spans="1:6" x14ac:dyDescent="0.25">
      <c r="A15" s="10" t="s">
        <v>114</v>
      </c>
      <c r="B15" s="11" t="s">
        <v>34</v>
      </c>
      <c r="C15" s="28">
        <v>7867</v>
      </c>
      <c r="D15" s="5">
        <v>8781</v>
      </c>
      <c r="E15" s="5">
        <f t="shared" si="0"/>
        <v>-914</v>
      </c>
      <c r="F15" s="28">
        <f t="shared" si="1"/>
        <v>7867</v>
      </c>
    </row>
    <row r="16" spans="1:6" ht="30" x14ac:dyDescent="0.25">
      <c r="A16" s="10" t="s">
        <v>97</v>
      </c>
      <c r="B16" s="11" t="s">
        <v>98</v>
      </c>
      <c r="C16" s="28">
        <v>59181</v>
      </c>
      <c r="D16" s="5">
        <v>55887</v>
      </c>
      <c r="E16" s="5">
        <f t="shared" si="0"/>
        <v>3294</v>
      </c>
      <c r="F16" s="28">
        <f t="shared" si="1"/>
        <v>59181</v>
      </c>
    </row>
    <row r="17" spans="1:6" ht="30" x14ac:dyDescent="0.25">
      <c r="A17" s="10" t="s">
        <v>106</v>
      </c>
      <c r="B17" s="11" t="s">
        <v>105</v>
      </c>
      <c r="C17" s="28"/>
      <c r="D17" s="5"/>
      <c r="E17" s="5">
        <f t="shared" si="0"/>
        <v>0</v>
      </c>
      <c r="F17" s="28">
        <f t="shared" si="1"/>
        <v>0</v>
      </c>
    </row>
    <row r="18" spans="1:6" s="66" customFormat="1" ht="25.5" hidden="1" outlineLevel="1" x14ac:dyDescent="0.2">
      <c r="A18" s="50" t="s">
        <v>39</v>
      </c>
      <c r="B18" s="121" t="s">
        <v>40</v>
      </c>
      <c r="C18" s="57">
        <v>44873</v>
      </c>
      <c r="D18" s="57"/>
      <c r="E18" s="57">
        <f t="shared" ref="E18:E39" si="2">C18-D18</f>
        <v>44873</v>
      </c>
      <c r="F18" s="57"/>
    </row>
    <row r="19" spans="1:6" s="66" customFormat="1" ht="25.5" hidden="1" outlineLevel="1" x14ac:dyDescent="0.2">
      <c r="A19" s="50" t="s">
        <v>39</v>
      </c>
      <c r="B19" s="121" t="s">
        <v>41</v>
      </c>
      <c r="C19" s="57"/>
      <c r="D19" s="57"/>
      <c r="E19" s="57">
        <f t="shared" si="2"/>
        <v>0</v>
      </c>
      <c r="F19" s="57"/>
    </row>
    <row r="20" spans="1:6" s="66" customFormat="1" ht="12.75" hidden="1" outlineLevel="1" x14ac:dyDescent="0.2">
      <c r="A20" s="50" t="s">
        <v>39</v>
      </c>
      <c r="B20" s="121" t="s">
        <v>42</v>
      </c>
      <c r="C20" s="54"/>
      <c r="D20" s="54"/>
      <c r="E20" s="57">
        <f t="shared" si="2"/>
        <v>0</v>
      </c>
      <c r="F20" s="57"/>
    </row>
    <row r="21" spans="1:6" s="66" customFormat="1" ht="25.5" hidden="1" outlineLevel="1" x14ac:dyDescent="0.2">
      <c r="A21" s="52" t="s">
        <v>39</v>
      </c>
      <c r="B21" s="121" t="s">
        <v>43</v>
      </c>
      <c r="C21" s="57"/>
      <c r="D21" s="57"/>
      <c r="E21" s="57">
        <f t="shared" si="2"/>
        <v>0</v>
      </c>
      <c r="F21" s="57"/>
    </row>
    <row r="22" spans="1:6" s="66" customFormat="1" ht="12.75" hidden="1" outlineLevel="1" x14ac:dyDescent="0.2">
      <c r="A22" s="53" t="s">
        <v>39</v>
      </c>
      <c r="B22" s="121" t="s">
        <v>44</v>
      </c>
      <c r="C22" s="54">
        <v>1003</v>
      </c>
      <c r="D22" s="54"/>
      <c r="E22" s="57">
        <f t="shared" si="2"/>
        <v>1003</v>
      </c>
      <c r="F22" s="57"/>
    </row>
    <row r="23" spans="1:6" s="66" customFormat="1" ht="12.75" hidden="1" outlineLevel="1" x14ac:dyDescent="0.2">
      <c r="A23" s="59" t="s">
        <v>39</v>
      </c>
      <c r="B23" s="60" t="s">
        <v>45</v>
      </c>
      <c r="C23" s="54">
        <v>14825</v>
      </c>
      <c r="D23" s="54"/>
      <c r="E23" s="57">
        <f t="shared" si="2"/>
        <v>14825</v>
      </c>
      <c r="F23" s="57"/>
    </row>
    <row r="24" spans="1:6" s="66" customFormat="1" ht="38.25" hidden="1" outlineLevel="1" x14ac:dyDescent="0.2">
      <c r="A24" s="59" t="s">
        <v>39</v>
      </c>
      <c r="B24" s="122" t="s">
        <v>104</v>
      </c>
      <c r="C24" s="54">
        <v>6600</v>
      </c>
      <c r="D24" s="54"/>
      <c r="E24" s="57">
        <f t="shared" si="2"/>
        <v>6600</v>
      </c>
      <c r="F24" s="57"/>
    </row>
    <row r="25" spans="1:6" s="66" customFormat="1" ht="12.75" hidden="1" outlineLevel="1" x14ac:dyDescent="0.2">
      <c r="A25" s="55" t="s">
        <v>39</v>
      </c>
      <c r="B25" s="121" t="s">
        <v>46</v>
      </c>
      <c r="C25" s="54">
        <v>7081</v>
      </c>
      <c r="D25" s="54"/>
      <c r="E25" s="57">
        <f t="shared" si="2"/>
        <v>7081</v>
      </c>
      <c r="F25" s="57"/>
    </row>
    <row r="26" spans="1:6" s="66" customFormat="1" ht="12.75" hidden="1" outlineLevel="1" x14ac:dyDescent="0.2">
      <c r="A26" s="55" t="s">
        <v>39</v>
      </c>
      <c r="B26" s="121" t="s">
        <v>99</v>
      </c>
      <c r="C26" s="54">
        <v>1862</v>
      </c>
      <c r="D26" s="54"/>
      <c r="E26" s="57">
        <f t="shared" si="2"/>
        <v>1862</v>
      </c>
      <c r="F26" s="57"/>
    </row>
    <row r="27" spans="1:6" s="66" customFormat="1" ht="12.75" hidden="1" outlineLevel="1" x14ac:dyDescent="0.2">
      <c r="A27" s="55" t="s">
        <v>39</v>
      </c>
      <c r="B27" s="121" t="s">
        <v>47</v>
      </c>
      <c r="C27" s="54">
        <v>5200</v>
      </c>
      <c r="D27" s="54"/>
      <c r="E27" s="57">
        <f t="shared" si="2"/>
        <v>5200</v>
      </c>
      <c r="F27" s="57"/>
    </row>
    <row r="28" spans="1:6" s="66" customFormat="1" ht="12.75" hidden="1" outlineLevel="1" x14ac:dyDescent="0.2">
      <c r="A28" s="55" t="s">
        <v>39</v>
      </c>
      <c r="B28" s="121" t="s">
        <v>48</v>
      </c>
      <c r="C28" s="57">
        <v>140196</v>
      </c>
      <c r="D28" s="57"/>
      <c r="E28" s="57">
        <f t="shared" si="2"/>
        <v>140196</v>
      </c>
      <c r="F28" s="57"/>
    </row>
    <row r="29" spans="1:6" s="66" customFormat="1" ht="12.75" hidden="1" outlineLevel="1" x14ac:dyDescent="0.2">
      <c r="A29" s="55" t="s">
        <v>39</v>
      </c>
      <c r="B29" s="121" t="s">
        <v>49</v>
      </c>
      <c r="C29" s="54">
        <v>8000</v>
      </c>
      <c r="D29" s="54"/>
      <c r="E29" s="57">
        <f t="shared" si="2"/>
        <v>8000</v>
      </c>
      <c r="F29" s="57"/>
    </row>
    <row r="30" spans="1:6" s="66" customFormat="1" ht="25.5" hidden="1" outlineLevel="1" x14ac:dyDescent="0.2">
      <c r="A30" s="52" t="s">
        <v>39</v>
      </c>
      <c r="B30" s="121" t="s">
        <v>90</v>
      </c>
      <c r="C30" s="57">
        <v>850</v>
      </c>
      <c r="D30" s="63"/>
      <c r="E30" s="57">
        <f t="shared" si="2"/>
        <v>850</v>
      </c>
      <c r="F30" s="57"/>
    </row>
    <row r="31" spans="1:6" s="66" customFormat="1" ht="12.75" hidden="1" outlineLevel="1" x14ac:dyDescent="0.2">
      <c r="A31" s="52" t="s">
        <v>39</v>
      </c>
      <c r="B31" s="121" t="s">
        <v>91</v>
      </c>
      <c r="C31" s="57">
        <v>29674</v>
      </c>
      <c r="D31" s="63"/>
      <c r="E31" s="57">
        <f t="shared" si="2"/>
        <v>29674</v>
      </c>
      <c r="F31" s="57"/>
    </row>
    <row r="32" spans="1:6" s="66" customFormat="1" ht="12.75" hidden="1" outlineLevel="1" x14ac:dyDescent="0.2">
      <c r="A32" s="52" t="s">
        <v>39</v>
      </c>
      <c r="B32" s="121" t="s">
        <v>110</v>
      </c>
      <c r="C32" s="57">
        <v>908</v>
      </c>
      <c r="D32" s="63"/>
      <c r="E32" s="57">
        <f t="shared" si="2"/>
        <v>908</v>
      </c>
      <c r="F32" s="57"/>
    </row>
    <row r="33" spans="1:6" s="66" customFormat="1" ht="38.25" hidden="1" outlineLevel="1" x14ac:dyDescent="0.2">
      <c r="A33" s="52" t="s">
        <v>39</v>
      </c>
      <c r="B33" s="121" t="s">
        <v>52</v>
      </c>
      <c r="C33" s="57">
        <v>317571</v>
      </c>
      <c r="D33" s="64"/>
      <c r="E33" s="57">
        <f t="shared" si="2"/>
        <v>317571</v>
      </c>
      <c r="F33" s="57"/>
    </row>
    <row r="34" spans="1:6" s="66" customFormat="1" ht="25.5" hidden="1" outlineLevel="1" x14ac:dyDescent="0.2">
      <c r="A34" s="52" t="s">
        <v>39</v>
      </c>
      <c r="B34" s="121" t="s">
        <v>53</v>
      </c>
      <c r="C34" s="57">
        <v>43336</v>
      </c>
      <c r="D34" s="64"/>
      <c r="E34" s="64">
        <f t="shared" ref="E34:E36" si="3">C34-D34</f>
        <v>43336</v>
      </c>
      <c r="F34" s="57"/>
    </row>
    <row r="35" spans="1:6" s="66" customFormat="1" ht="12.75" hidden="1" outlineLevel="1" x14ac:dyDescent="0.2">
      <c r="A35" s="52" t="s">
        <v>39</v>
      </c>
      <c r="B35" s="121" t="s">
        <v>93</v>
      </c>
      <c r="C35" s="64"/>
      <c r="D35" s="64"/>
      <c r="E35" s="64">
        <f t="shared" si="3"/>
        <v>0</v>
      </c>
      <c r="F35" s="57"/>
    </row>
    <row r="36" spans="1:6" s="66" customFormat="1" ht="25.5" hidden="1" outlineLevel="1" x14ac:dyDescent="0.2">
      <c r="A36" s="52" t="s">
        <v>39</v>
      </c>
      <c r="B36" s="121" t="s">
        <v>84</v>
      </c>
      <c r="C36" s="64"/>
      <c r="D36" s="64"/>
      <c r="E36" s="64">
        <f t="shared" si="3"/>
        <v>0</v>
      </c>
      <c r="F36" s="57"/>
    </row>
    <row r="37" spans="1:6" s="66" customFormat="1" ht="12.75" hidden="1" outlineLevel="1" x14ac:dyDescent="0.2">
      <c r="A37" s="52" t="s">
        <v>39</v>
      </c>
      <c r="B37" s="56" t="s">
        <v>55</v>
      </c>
      <c r="C37" s="64">
        <v>207</v>
      </c>
      <c r="D37" s="64"/>
      <c r="E37" s="57">
        <f t="shared" si="2"/>
        <v>207</v>
      </c>
      <c r="F37" s="57"/>
    </row>
    <row r="38" spans="1:6" s="66" customFormat="1" ht="12.75" hidden="1" outlineLevel="1" x14ac:dyDescent="0.2">
      <c r="A38" s="52" t="s">
        <v>39</v>
      </c>
      <c r="B38" s="56" t="s">
        <v>56</v>
      </c>
      <c r="C38" s="57"/>
      <c r="D38" s="57"/>
      <c r="E38" s="57">
        <f t="shared" si="2"/>
        <v>0</v>
      </c>
      <c r="F38" s="57"/>
    </row>
    <row r="39" spans="1:6" s="66" customFormat="1" ht="12.75" hidden="1" outlineLevel="1" x14ac:dyDescent="0.2">
      <c r="A39" s="52" t="s">
        <v>39</v>
      </c>
      <c r="B39" s="56" t="s">
        <v>57</v>
      </c>
      <c r="C39" s="57"/>
      <c r="D39" s="57"/>
      <c r="E39" s="57">
        <f t="shared" si="2"/>
        <v>0</v>
      </c>
      <c r="F39" s="57"/>
    </row>
    <row r="40" spans="1:6" s="66" customFormat="1" ht="12.75" hidden="1" outlineLevel="1" x14ac:dyDescent="0.2">
      <c r="A40" s="52" t="s">
        <v>39</v>
      </c>
      <c r="B40" s="56" t="s">
        <v>92</v>
      </c>
      <c r="C40" s="57"/>
      <c r="D40" s="57"/>
      <c r="E40" s="57">
        <f t="shared" ref="E40" si="4">C40-D40</f>
        <v>0</v>
      </c>
      <c r="F40" s="57"/>
    </row>
    <row r="41" spans="1:6" s="66" customFormat="1" ht="12.75" hidden="1" outlineLevel="1" x14ac:dyDescent="0.2">
      <c r="A41" s="52" t="s">
        <v>39</v>
      </c>
      <c r="B41" s="56" t="s">
        <v>103</v>
      </c>
      <c r="C41" s="57">
        <v>6900</v>
      </c>
      <c r="D41" s="57"/>
      <c r="E41" s="57">
        <f t="shared" ref="E41" si="5">C41-D41</f>
        <v>6900</v>
      </c>
      <c r="F41" s="57"/>
    </row>
    <row r="42" spans="1:6" s="66" customFormat="1" ht="25.5" hidden="1" outlineLevel="1" x14ac:dyDescent="0.2">
      <c r="A42" s="52" t="s">
        <v>39</v>
      </c>
      <c r="B42" s="56" t="s">
        <v>100</v>
      </c>
      <c r="C42" s="57"/>
      <c r="D42" s="57"/>
      <c r="E42" s="57">
        <f t="shared" ref="E42:E45" si="6">C42-D42</f>
        <v>0</v>
      </c>
      <c r="F42" s="57"/>
    </row>
    <row r="43" spans="1:6" s="66" customFormat="1" collapsed="1" x14ac:dyDescent="0.25">
      <c r="A43" s="10" t="s">
        <v>39</v>
      </c>
      <c r="B43" s="17" t="s">
        <v>107</v>
      </c>
      <c r="C43" s="5">
        <f>SUM(C18:C42)</f>
        <v>629086</v>
      </c>
      <c r="D43" s="28">
        <v>529167</v>
      </c>
      <c r="E43" s="67">
        <f>C43-D43</f>
        <v>99919</v>
      </c>
      <c r="F43" s="28">
        <f>D43</f>
        <v>529167</v>
      </c>
    </row>
    <row r="44" spans="1:6" ht="60" x14ac:dyDescent="0.25">
      <c r="A44" s="10" t="s">
        <v>88</v>
      </c>
      <c r="B44" s="17" t="s">
        <v>89</v>
      </c>
      <c r="C44" s="5">
        <f>92+8588+7500+6944+680</f>
        <v>23804</v>
      </c>
      <c r="D44" s="28">
        <v>2433</v>
      </c>
      <c r="E44" s="67">
        <f t="shared" si="6"/>
        <v>21371</v>
      </c>
      <c r="F44" s="28">
        <f>D44</f>
        <v>2433</v>
      </c>
    </row>
    <row r="45" spans="1:6" x14ac:dyDescent="0.25">
      <c r="A45" s="10" t="s">
        <v>50</v>
      </c>
      <c r="B45" s="123" t="s">
        <v>51</v>
      </c>
      <c r="C45" s="5">
        <f>613714+7394</f>
        <v>621108</v>
      </c>
      <c r="D45" s="28">
        <f>298286+7394</f>
        <v>305680</v>
      </c>
      <c r="E45" s="67">
        <f t="shared" si="6"/>
        <v>315428</v>
      </c>
      <c r="F45" s="28">
        <f>D45</f>
        <v>305680</v>
      </c>
    </row>
    <row r="46" spans="1:6" x14ac:dyDescent="0.25">
      <c r="A46" s="16" t="s">
        <v>58</v>
      </c>
      <c r="B46" s="11" t="s">
        <v>59</v>
      </c>
      <c r="C46" s="41">
        <f>251000+290981</f>
        <v>541981</v>
      </c>
      <c r="D46" s="15">
        <v>183521</v>
      </c>
      <c r="E46" s="5">
        <f>C46-D46</f>
        <v>358460</v>
      </c>
      <c r="F46" s="28">
        <f>C46</f>
        <v>541981</v>
      </c>
    </row>
    <row r="47" spans="1:6" x14ac:dyDescent="0.25">
      <c r="A47" s="12" t="s">
        <v>60</v>
      </c>
      <c r="B47" s="124" t="s">
        <v>61</v>
      </c>
      <c r="C47" s="12"/>
      <c r="D47" s="12"/>
      <c r="E47" s="5">
        <f>C47-D47</f>
        <v>0</v>
      </c>
      <c r="F47" s="120">
        <f>E45+E44+E43+E7</f>
        <v>1020317</v>
      </c>
    </row>
    <row r="48" spans="1:6" x14ac:dyDescent="0.25">
      <c r="A48" s="10" t="s">
        <v>35</v>
      </c>
      <c r="B48" s="11" t="s">
        <v>36</v>
      </c>
      <c r="C48" s="28">
        <v>118732</v>
      </c>
      <c r="D48" s="5">
        <v>63997</v>
      </c>
      <c r="E48" s="5">
        <f>C48-D48</f>
        <v>54735</v>
      </c>
      <c r="F48" s="28">
        <f>C48</f>
        <v>118732</v>
      </c>
    </row>
    <row r="49" spans="1:6" x14ac:dyDescent="0.25">
      <c r="A49" s="10" t="s">
        <v>85</v>
      </c>
      <c r="B49" s="11" t="s">
        <v>86</v>
      </c>
      <c r="C49" s="28"/>
      <c r="D49" s="5"/>
      <c r="E49" s="5">
        <f>C49-D49</f>
        <v>0</v>
      </c>
      <c r="F49" s="28">
        <f>C49</f>
        <v>0</v>
      </c>
    </row>
    <row r="50" spans="1:6" s="3" customFormat="1" x14ac:dyDescent="0.25">
      <c r="A50" s="13"/>
      <c r="B50" s="18" t="s">
        <v>62</v>
      </c>
      <c r="C50" s="19">
        <f>SUM(C43:C49,,C7:C17)</f>
        <v>3225757</v>
      </c>
      <c r="D50" s="19">
        <f>SUM(D43:D49,,D7:D17)</f>
        <v>1768912</v>
      </c>
      <c r="E50" s="19">
        <f>SUM(E43:E49,,E7:E17)</f>
        <v>1456845</v>
      </c>
      <c r="F50" s="19">
        <f>SUM(F43:F49,,F7:F17)</f>
        <v>3225757</v>
      </c>
    </row>
    <row r="53" spans="1:6" x14ac:dyDescent="0.25">
      <c r="B53" s="20"/>
    </row>
    <row r="57" spans="1:6" x14ac:dyDescent="0.25">
      <c r="C57" s="21"/>
      <c r="D57" s="21"/>
      <c r="E57" s="21"/>
      <c r="F57" s="21"/>
    </row>
  </sheetData>
  <mergeCells count="3">
    <mergeCell ref="A5:A6"/>
    <mergeCell ref="B5:B6"/>
    <mergeCell ref="C5:F5"/>
  </mergeCells>
  <pageMargins left="0.7" right="0.7" top="0.75" bottom="0.75" header="0.3" footer="0.3"/>
  <pageSetup paperSize="9"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7"/>
  <sheetViews>
    <sheetView zoomScaleNormal="100" workbookViewId="0">
      <pane xSplit="2" ySplit="6" topLeftCell="C7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outlineLevelRow="1" x14ac:dyDescent="0.25"/>
  <cols>
    <col min="1" max="1" width="6.5703125" bestFit="1" customWidth="1"/>
    <col min="2" max="2" width="85" customWidth="1"/>
    <col min="3" max="3" width="14.5703125" customWidth="1"/>
    <col min="4" max="4" width="13.85546875" customWidth="1"/>
    <col min="5" max="5" width="12" customWidth="1"/>
    <col min="6" max="6" width="15.7109375" customWidth="1"/>
    <col min="8" max="9" width="9.140625" customWidth="1"/>
  </cols>
  <sheetData>
    <row r="1" spans="1:6" x14ac:dyDescent="0.25">
      <c r="A1" t="s">
        <v>70</v>
      </c>
      <c r="C1" s="30" t="s">
        <v>77</v>
      </c>
      <c r="D1" s="3"/>
      <c r="E1" s="3"/>
      <c r="F1" s="3"/>
    </row>
    <row r="2" spans="1:6" x14ac:dyDescent="0.25">
      <c r="A2" s="23" t="s">
        <v>66</v>
      </c>
      <c r="C2" s="29" t="s">
        <v>78</v>
      </c>
      <c r="D2" s="29"/>
      <c r="E2" s="29"/>
      <c r="F2" s="29"/>
    </row>
    <row r="3" spans="1:6" x14ac:dyDescent="0.25">
      <c r="A3" s="23"/>
      <c r="C3" s="34" t="s">
        <v>83</v>
      </c>
      <c r="D3" s="34"/>
      <c r="E3" s="34"/>
      <c r="F3" s="34"/>
    </row>
    <row r="5" spans="1:6" ht="103.5" customHeight="1" x14ac:dyDescent="0.25">
      <c r="A5" s="165"/>
      <c r="B5" s="166" t="s">
        <v>4</v>
      </c>
      <c r="C5" s="164" t="s">
        <v>70</v>
      </c>
      <c r="D5" s="164"/>
      <c r="E5" s="164"/>
      <c r="F5" s="164"/>
    </row>
    <row r="6" spans="1:6" s="26" customFormat="1" ht="30" x14ac:dyDescent="0.25">
      <c r="A6" s="165"/>
      <c r="B6" s="166"/>
      <c r="C6" s="9" t="s">
        <v>76</v>
      </c>
      <c r="D6" s="9" t="s">
        <v>75</v>
      </c>
      <c r="E6" s="27" t="s">
        <v>73</v>
      </c>
      <c r="F6" s="9" t="s">
        <v>74</v>
      </c>
    </row>
    <row r="7" spans="1:6" x14ac:dyDescent="0.25">
      <c r="A7" s="10" t="s">
        <v>37</v>
      </c>
      <c r="B7" s="11" t="s">
        <v>38</v>
      </c>
      <c r="C7" s="5">
        <f>1012514+20911</f>
        <v>1033425</v>
      </c>
      <c r="D7" s="41">
        <v>475041</v>
      </c>
      <c r="E7" s="67">
        <f>C7-D7</f>
        <v>558384</v>
      </c>
      <c r="F7" s="28">
        <f>D7</f>
        <v>475041</v>
      </c>
    </row>
    <row r="8" spans="1:6" x14ac:dyDescent="0.25">
      <c r="A8" s="10" t="s">
        <v>21</v>
      </c>
      <c r="B8" s="11" t="s">
        <v>22</v>
      </c>
      <c r="C8" s="28">
        <f>98372+8226+5290</f>
        <v>111888</v>
      </c>
      <c r="D8" s="127">
        <v>108448</v>
      </c>
      <c r="E8" s="40">
        <f t="shared" ref="E8:E48" si="0">C8-D8</f>
        <v>3440</v>
      </c>
      <c r="F8" s="28">
        <f>C8</f>
        <v>111888</v>
      </c>
    </row>
    <row r="9" spans="1:6" x14ac:dyDescent="0.25">
      <c r="A9" s="10" t="s">
        <v>23</v>
      </c>
      <c r="B9" s="11" t="s">
        <v>24</v>
      </c>
      <c r="C9" s="28"/>
      <c r="D9" s="127">
        <v>0</v>
      </c>
      <c r="E9" s="40">
        <f>C9-D9</f>
        <v>0</v>
      </c>
      <c r="F9" s="28">
        <f>C9</f>
        <v>0</v>
      </c>
    </row>
    <row r="10" spans="1:6" x14ac:dyDescent="0.25">
      <c r="A10" s="10" t="s">
        <v>95</v>
      </c>
      <c r="B10" s="11" t="s">
        <v>96</v>
      </c>
      <c r="C10" s="28">
        <v>6000</v>
      </c>
      <c r="D10" s="127">
        <v>1421</v>
      </c>
      <c r="E10" s="40">
        <f t="shared" ref="E10:E15" si="1">C10-D10</f>
        <v>4579</v>
      </c>
      <c r="F10" s="28">
        <f t="shared" ref="F10:F17" si="2">C10</f>
        <v>6000</v>
      </c>
    </row>
    <row r="11" spans="1:6" x14ac:dyDescent="0.25">
      <c r="A11" s="10" t="s">
        <v>25</v>
      </c>
      <c r="B11" s="11" t="s">
        <v>26</v>
      </c>
      <c r="C11" s="28"/>
      <c r="D11" s="127">
        <v>0</v>
      </c>
      <c r="E11" s="40">
        <f t="shared" si="1"/>
        <v>0</v>
      </c>
      <c r="F11" s="28">
        <f t="shared" si="2"/>
        <v>0</v>
      </c>
    </row>
    <row r="12" spans="1:6" x14ac:dyDescent="0.25">
      <c r="A12" s="10" t="s">
        <v>27</v>
      </c>
      <c r="B12" s="11" t="s">
        <v>28</v>
      </c>
      <c r="C12" s="28">
        <f>1613</f>
        <v>1613</v>
      </c>
      <c r="D12" s="127">
        <v>1047</v>
      </c>
      <c r="E12" s="40">
        <f t="shared" si="1"/>
        <v>566</v>
      </c>
      <c r="F12" s="28">
        <f t="shared" si="2"/>
        <v>1613</v>
      </c>
    </row>
    <row r="13" spans="1:6" x14ac:dyDescent="0.25">
      <c r="A13" s="10" t="s">
        <v>29</v>
      </c>
      <c r="B13" s="11" t="s">
        <v>30</v>
      </c>
      <c r="C13" s="28">
        <v>256</v>
      </c>
      <c r="D13" s="127">
        <v>47</v>
      </c>
      <c r="E13" s="5">
        <f t="shared" si="1"/>
        <v>209</v>
      </c>
      <c r="F13" s="28">
        <f t="shared" si="2"/>
        <v>256</v>
      </c>
    </row>
    <row r="14" spans="1:6" x14ac:dyDescent="0.25">
      <c r="A14" s="10" t="s">
        <v>31</v>
      </c>
      <c r="B14" s="11" t="s">
        <v>32</v>
      </c>
      <c r="C14" s="28"/>
      <c r="D14" s="127">
        <v>144</v>
      </c>
      <c r="E14" s="5">
        <f t="shared" si="1"/>
        <v>-144</v>
      </c>
      <c r="F14" s="28">
        <f t="shared" si="2"/>
        <v>0</v>
      </c>
    </row>
    <row r="15" spans="1:6" x14ac:dyDescent="0.25">
      <c r="A15" s="10" t="s">
        <v>33</v>
      </c>
      <c r="B15" s="11" t="s">
        <v>34</v>
      </c>
      <c r="C15" s="28">
        <v>850</v>
      </c>
      <c r="D15" s="127">
        <v>111</v>
      </c>
      <c r="E15" s="5">
        <f t="shared" si="1"/>
        <v>739</v>
      </c>
      <c r="F15" s="28">
        <f t="shared" si="2"/>
        <v>850</v>
      </c>
    </row>
    <row r="16" spans="1:6" x14ac:dyDescent="0.25">
      <c r="A16" s="10" t="s">
        <v>97</v>
      </c>
      <c r="B16" s="11" t="s">
        <v>98</v>
      </c>
      <c r="C16" s="28">
        <v>55190</v>
      </c>
      <c r="D16" s="127">
        <v>66068</v>
      </c>
      <c r="E16" s="5">
        <f t="shared" ref="E16:E18" si="3">C16-D16</f>
        <v>-10878</v>
      </c>
      <c r="F16" s="28">
        <f t="shared" si="2"/>
        <v>55190</v>
      </c>
    </row>
    <row r="17" spans="1:6" ht="30" x14ac:dyDescent="0.25">
      <c r="A17" s="10" t="s">
        <v>106</v>
      </c>
      <c r="B17" s="11" t="s">
        <v>105</v>
      </c>
      <c r="C17" s="28">
        <v>7760</v>
      </c>
      <c r="D17" s="127">
        <v>7082</v>
      </c>
      <c r="E17" s="5">
        <f t="shared" ref="E17" si="4">C17-D17</f>
        <v>678</v>
      </c>
      <c r="F17" s="28">
        <f t="shared" si="2"/>
        <v>7760</v>
      </c>
    </row>
    <row r="18" spans="1:6" hidden="1" outlineLevel="1" x14ac:dyDescent="0.25">
      <c r="A18" s="50" t="s">
        <v>39</v>
      </c>
      <c r="B18" s="121" t="s">
        <v>40</v>
      </c>
      <c r="C18" s="57"/>
      <c r="D18" s="57"/>
      <c r="E18" s="57">
        <f t="shared" si="3"/>
        <v>0</v>
      </c>
      <c r="F18" s="57"/>
    </row>
    <row r="19" spans="1:6" hidden="1" outlineLevel="1" x14ac:dyDescent="0.25">
      <c r="A19" s="50" t="s">
        <v>39</v>
      </c>
      <c r="B19" s="121" t="s">
        <v>41</v>
      </c>
      <c r="C19" s="57"/>
      <c r="D19" s="57"/>
      <c r="E19" s="57">
        <f t="shared" si="0"/>
        <v>0</v>
      </c>
      <c r="F19" s="57"/>
    </row>
    <row r="20" spans="1:6" hidden="1" outlineLevel="1" x14ac:dyDescent="0.25">
      <c r="A20" s="50" t="s">
        <v>39</v>
      </c>
      <c r="B20" s="121" t="s">
        <v>42</v>
      </c>
      <c r="C20" s="54"/>
      <c r="D20" s="54"/>
      <c r="E20" s="57">
        <f t="shared" si="0"/>
        <v>0</v>
      </c>
      <c r="F20" s="57"/>
    </row>
    <row r="21" spans="1:6" hidden="1" outlineLevel="1" x14ac:dyDescent="0.25">
      <c r="A21" s="52" t="s">
        <v>39</v>
      </c>
      <c r="B21" s="121" t="s">
        <v>43</v>
      </c>
      <c r="C21" s="57"/>
      <c r="D21" s="57"/>
      <c r="E21" s="57">
        <f t="shared" si="0"/>
        <v>0</v>
      </c>
      <c r="F21" s="57"/>
    </row>
    <row r="22" spans="1:6" hidden="1" outlineLevel="1" x14ac:dyDescent="0.25">
      <c r="A22" s="53" t="s">
        <v>39</v>
      </c>
      <c r="B22" s="121" t="s">
        <v>44</v>
      </c>
      <c r="C22" s="54"/>
      <c r="D22" s="54"/>
      <c r="E22" s="57">
        <f t="shared" si="0"/>
        <v>0</v>
      </c>
      <c r="F22" s="57"/>
    </row>
    <row r="23" spans="1:6" hidden="1" outlineLevel="1" x14ac:dyDescent="0.25">
      <c r="A23" s="59" t="s">
        <v>39</v>
      </c>
      <c r="B23" s="60" t="s">
        <v>45</v>
      </c>
      <c r="C23" s="54"/>
      <c r="D23" s="54"/>
      <c r="E23" s="57">
        <f t="shared" si="0"/>
        <v>0</v>
      </c>
      <c r="F23" s="57"/>
    </row>
    <row r="24" spans="1:6" ht="26.25" hidden="1" outlineLevel="1" x14ac:dyDescent="0.25">
      <c r="A24" s="59" t="s">
        <v>39</v>
      </c>
      <c r="B24" s="122" t="s">
        <v>104</v>
      </c>
      <c r="C24" s="54"/>
      <c r="D24" s="54"/>
      <c r="E24" s="57">
        <f t="shared" ref="E24" si="5">C24-D24</f>
        <v>0</v>
      </c>
      <c r="F24" s="57"/>
    </row>
    <row r="25" spans="1:6" hidden="1" outlineLevel="1" x14ac:dyDescent="0.25">
      <c r="A25" s="55" t="s">
        <v>39</v>
      </c>
      <c r="B25" s="121" t="s">
        <v>46</v>
      </c>
      <c r="C25" s="54"/>
      <c r="D25" s="54"/>
      <c r="E25" s="57">
        <f t="shared" si="0"/>
        <v>0</v>
      </c>
      <c r="F25" s="57"/>
    </row>
    <row r="26" spans="1:6" hidden="1" outlineLevel="1" x14ac:dyDescent="0.25">
      <c r="A26" s="55" t="s">
        <v>39</v>
      </c>
      <c r="B26" s="121" t="s">
        <v>99</v>
      </c>
      <c r="C26" s="54"/>
      <c r="D26" s="54"/>
      <c r="E26" s="57">
        <f t="shared" ref="E26:E27" si="6">C26-D26</f>
        <v>0</v>
      </c>
      <c r="F26" s="57"/>
    </row>
    <row r="27" spans="1:6" hidden="1" outlineLevel="1" x14ac:dyDescent="0.25">
      <c r="A27" s="55" t="s">
        <v>39</v>
      </c>
      <c r="B27" s="121" t="s">
        <v>47</v>
      </c>
      <c r="C27" s="54"/>
      <c r="D27" s="54"/>
      <c r="E27" s="57">
        <f t="shared" si="6"/>
        <v>0</v>
      </c>
      <c r="F27" s="57"/>
    </row>
    <row r="28" spans="1:6" hidden="1" outlineLevel="1" x14ac:dyDescent="0.25">
      <c r="A28" s="55" t="s">
        <v>39</v>
      </c>
      <c r="B28" s="121" t="s">
        <v>48</v>
      </c>
      <c r="C28" s="57"/>
      <c r="D28" s="57"/>
      <c r="E28" s="57">
        <f t="shared" si="0"/>
        <v>0</v>
      </c>
      <c r="F28" s="57"/>
    </row>
    <row r="29" spans="1:6" hidden="1" outlineLevel="1" x14ac:dyDescent="0.25">
      <c r="A29" s="55" t="s">
        <v>39</v>
      </c>
      <c r="B29" s="121" t="s">
        <v>49</v>
      </c>
      <c r="C29" s="54"/>
      <c r="D29" s="54"/>
      <c r="E29" s="57">
        <f t="shared" si="0"/>
        <v>0</v>
      </c>
      <c r="F29" s="57"/>
    </row>
    <row r="30" spans="1:6" hidden="1" outlineLevel="1" x14ac:dyDescent="0.25">
      <c r="A30" s="52" t="s">
        <v>39</v>
      </c>
      <c r="B30" s="121" t="s">
        <v>90</v>
      </c>
      <c r="C30" s="57"/>
      <c r="D30" s="63"/>
      <c r="E30" s="57">
        <f t="shared" ref="E30:E31" si="7">C30-D30</f>
        <v>0</v>
      </c>
      <c r="F30" s="64"/>
    </row>
    <row r="31" spans="1:6" hidden="1" outlineLevel="1" x14ac:dyDescent="0.25">
      <c r="A31" s="52" t="s">
        <v>39</v>
      </c>
      <c r="B31" s="121" t="s">
        <v>91</v>
      </c>
      <c r="C31" s="57"/>
      <c r="D31" s="63"/>
      <c r="E31" s="57">
        <f t="shared" si="7"/>
        <v>0</v>
      </c>
      <c r="F31" s="64"/>
    </row>
    <row r="32" spans="1:6" ht="26.25" hidden="1" outlineLevel="1" x14ac:dyDescent="0.25">
      <c r="A32" s="52" t="s">
        <v>39</v>
      </c>
      <c r="B32" s="121" t="s">
        <v>52</v>
      </c>
      <c r="C32" s="57"/>
      <c r="D32" s="64"/>
      <c r="E32" s="57">
        <f t="shared" si="0"/>
        <v>0</v>
      </c>
      <c r="F32" s="64"/>
    </row>
    <row r="33" spans="1:6" ht="26.25" hidden="1" outlineLevel="1" x14ac:dyDescent="0.25">
      <c r="A33" s="52" t="s">
        <v>39</v>
      </c>
      <c r="B33" s="121" t="s">
        <v>53</v>
      </c>
      <c r="C33" s="57"/>
      <c r="D33" s="64"/>
      <c r="E33" s="64">
        <f t="shared" si="0"/>
        <v>0</v>
      </c>
      <c r="F33" s="64"/>
    </row>
    <row r="34" spans="1:6" hidden="1" outlineLevel="1" x14ac:dyDescent="0.25">
      <c r="A34" s="52" t="s">
        <v>39</v>
      </c>
      <c r="B34" s="121" t="s">
        <v>93</v>
      </c>
      <c r="C34" s="64"/>
      <c r="D34" s="64"/>
      <c r="E34" s="64">
        <f t="shared" ref="E34:E37" si="8">C34-D34</f>
        <v>0</v>
      </c>
      <c r="F34" s="64"/>
    </row>
    <row r="35" spans="1:6" ht="26.25" hidden="1" outlineLevel="1" x14ac:dyDescent="0.25">
      <c r="A35" s="52" t="s">
        <v>39</v>
      </c>
      <c r="B35" s="121" t="s">
        <v>54</v>
      </c>
      <c r="C35" s="64"/>
      <c r="D35" s="64"/>
      <c r="E35" s="64">
        <f t="shared" si="8"/>
        <v>0</v>
      </c>
      <c r="F35" s="64"/>
    </row>
    <row r="36" spans="1:6" hidden="1" outlineLevel="1" x14ac:dyDescent="0.25">
      <c r="A36" s="52" t="s">
        <v>39</v>
      </c>
      <c r="B36" s="56" t="s">
        <v>55</v>
      </c>
      <c r="C36" s="64"/>
      <c r="D36" s="64"/>
      <c r="E36" s="57">
        <f t="shared" si="8"/>
        <v>0</v>
      </c>
      <c r="F36" s="57"/>
    </row>
    <row r="37" spans="1:6" hidden="1" outlineLevel="1" x14ac:dyDescent="0.25">
      <c r="A37" s="52" t="s">
        <v>39</v>
      </c>
      <c r="B37" s="56" t="s">
        <v>56</v>
      </c>
      <c r="C37" s="57"/>
      <c r="D37" s="57"/>
      <c r="E37" s="57">
        <f t="shared" si="8"/>
        <v>0</v>
      </c>
      <c r="F37" s="57"/>
    </row>
    <row r="38" spans="1:6" hidden="1" outlineLevel="1" x14ac:dyDescent="0.25">
      <c r="A38" s="52" t="s">
        <v>39</v>
      </c>
      <c r="B38" s="56" t="s">
        <v>57</v>
      </c>
      <c r="C38" s="57"/>
      <c r="D38" s="57"/>
      <c r="E38" s="57">
        <f t="shared" ref="E38:E46" si="9">C38-D38</f>
        <v>0</v>
      </c>
      <c r="F38" s="57"/>
    </row>
    <row r="39" spans="1:6" hidden="1" outlineLevel="1" x14ac:dyDescent="0.25">
      <c r="A39" s="52" t="s">
        <v>39</v>
      </c>
      <c r="B39" s="56" t="s">
        <v>92</v>
      </c>
      <c r="C39" s="57"/>
      <c r="D39" s="57"/>
      <c r="E39" s="57">
        <f t="shared" ref="E39" si="10">C39-D39</f>
        <v>0</v>
      </c>
      <c r="F39" s="57"/>
    </row>
    <row r="40" spans="1:6" hidden="1" outlineLevel="1" x14ac:dyDescent="0.25">
      <c r="A40" s="52" t="s">
        <v>39</v>
      </c>
      <c r="B40" s="56" t="s">
        <v>103</v>
      </c>
      <c r="C40" s="57"/>
      <c r="D40" s="57"/>
      <c r="E40" s="57">
        <f t="shared" ref="E40" si="11">C40-D40</f>
        <v>0</v>
      </c>
      <c r="F40" s="57"/>
    </row>
    <row r="41" spans="1:6" hidden="1" outlineLevel="1" x14ac:dyDescent="0.25">
      <c r="A41" s="52" t="s">
        <v>39</v>
      </c>
      <c r="B41" s="56"/>
      <c r="C41" s="57"/>
      <c r="D41" s="57"/>
      <c r="E41" s="57"/>
      <c r="F41" s="57"/>
    </row>
    <row r="42" spans="1:6" hidden="1" outlineLevel="1" x14ac:dyDescent="0.25">
      <c r="A42" s="52" t="s">
        <v>39</v>
      </c>
      <c r="B42" s="56" t="s">
        <v>100</v>
      </c>
      <c r="C42" s="57"/>
      <c r="D42" s="57"/>
      <c r="E42" s="57">
        <f t="shared" si="9"/>
        <v>0</v>
      </c>
      <c r="F42" s="57"/>
    </row>
    <row r="43" spans="1:6" collapsed="1" x14ac:dyDescent="0.25">
      <c r="A43" s="10" t="s">
        <v>39</v>
      </c>
      <c r="B43" s="17" t="s">
        <v>107</v>
      </c>
      <c r="C43" s="5">
        <v>500021</v>
      </c>
      <c r="D43" s="28">
        <v>418764</v>
      </c>
      <c r="E43" s="67">
        <f t="shared" si="9"/>
        <v>81257</v>
      </c>
      <c r="F43" s="28">
        <f>D43</f>
        <v>418764</v>
      </c>
    </row>
    <row r="44" spans="1:6" ht="45" x14ac:dyDescent="0.25">
      <c r="A44" s="10" t="s">
        <v>88</v>
      </c>
      <c r="B44" s="17" t="s">
        <v>89</v>
      </c>
      <c r="C44" s="5">
        <f>34506+216+12162+29801</f>
        <v>76685</v>
      </c>
      <c r="D44" s="28">
        <v>35219</v>
      </c>
      <c r="E44" s="67">
        <f t="shared" si="9"/>
        <v>41466</v>
      </c>
      <c r="F44" s="28">
        <f>D44</f>
        <v>35219</v>
      </c>
    </row>
    <row r="45" spans="1:6" x14ac:dyDescent="0.25">
      <c r="A45" s="10" t="s">
        <v>50</v>
      </c>
      <c r="B45" s="123" t="s">
        <v>51</v>
      </c>
      <c r="C45" s="5">
        <f>661200+8416</f>
        <v>669616</v>
      </c>
      <c r="D45" s="28">
        <v>329782</v>
      </c>
      <c r="E45" s="67">
        <f t="shared" si="9"/>
        <v>339834</v>
      </c>
      <c r="F45" s="28">
        <f>D45</f>
        <v>329782</v>
      </c>
    </row>
    <row r="46" spans="1:6" x14ac:dyDescent="0.25">
      <c r="A46" s="16" t="s">
        <v>58</v>
      </c>
      <c r="B46" s="11" t="s">
        <v>59</v>
      </c>
      <c r="C46" s="41">
        <v>109914</v>
      </c>
      <c r="D46" s="15">
        <v>72465</v>
      </c>
      <c r="E46" s="5">
        <f t="shared" si="9"/>
        <v>37449</v>
      </c>
      <c r="F46" s="28">
        <f>C46</f>
        <v>109914</v>
      </c>
    </row>
    <row r="47" spans="1:6" x14ac:dyDescent="0.25">
      <c r="A47" s="12" t="s">
        <v>60</v>
      </c>
      <c r="B47" s="124" t="s">
        <v>61</v>
      </c>
      <c r="C47" s="12"/>
      <c r="D47" s="12">
        <v>0</v>
      </c>
      <c r="E47" s="5">
        <f t="shared" si="0"/>
        <v>0</v>
      </c>
      <c r="F47" s="120">
        <f>E45+E44+E43+E7</f>
        <v>1020941</v>
      </c>
    </row>
    <row r="48" spans="1:6" x14ac:dyDescent="0.25">
      <c r="A48" s="10" t="s">
        <v>101</v>
      </c>
      <c r="B48" s="11" t="s">
        <v>36</v>
      </c>
      <c r="C48" s="28">
        <f>174169</f>
        <v>174169</v>
      </c>
      <c r="D48" s="5">
        <v>80375</v>
      </c>
      <c r="E48" s="5">
        <f t="shared" si="0"/>
        <v>93794</v>
      </c>
      <c r="F48" s="28">
        <f>C48</f>
        <v>174169</v>
      </c>
    </row>
    <row r="49" spans="1:6" x14ac:dyDescent="0.25">
      <c r="A49" s="10" t="s">
        <v>85</v>
      </c>
      <c r="B49" s="11" t="s">
        <v>86</v>
      </c>
      <c r="C49" s="28"/>
      <c r="D49" s="5"/>
      <c r="E49" s="5">
        <f t="shared" ref="E49" si="12">C49-D49</f>
        <v>0</v>
      </c>
      <c r="F49" s="28">
        <f>C49</f>
        <v>0</v>
      </c>
    </row>
    <row r="50" spans="1:6" s="3" customFormat="1" x14ac:dyDescent="0.25">
      <c r="A50" s="13"/>
      <c r="B50" s="18" t="s">
        <v>62</v>
      </c>
      <c r="C50" s="19">
        <f>SUM(C43:C49,C7:C17)</f>
        <v>2747387</v>
      </c>
      <c r="D50" s="19">
        <f>SUM(D43:D49,D7:D17)</f>
        <v>1596014</v>
      </c>
      <c r="E50" s="19">
        <f>SUM(E43:E49,E7:E17)</f>
        <v>1151373</v>
      </c>
      <c r="F50" s="19">
        <f>SUM(F43:F49,F7:F17)</f>
        <v>2747387</v>
      </c>
    </row>
    <row r="53" spans="1:6" x14ac:dyDescent="0.25">
      <c r="B53" s="20"/>
    </row>
    <row r="57" spans="1:6" x14ac:dyDescent="0.25">
      <c r="C57" s="21"/>
      <c r="D57" s="21"/>
      <c r="E57" s="21"/>
      <c r="F57" s="21"/>
    </row>
  </sheetData>
  <mergeCells count="3">
    <mergeCell ref="A5:A6"/>
    <mergeCell ref="B5:B6"/>
    <mergeCell ref="C5:F5"/>
  </mergeCells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59"/>
  <sheetViews>
    <sheetView zoomScale="70" zoomScaleNormal="70" workbookViewId="0">
      <pane xSplit="2" ySplit="9" topLeftCell="C51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outlineLevelRow="1" outlineLevelCol="1" x14ac:dyDescent="0.25"/>
  <cols>
    <col min="1" max="1" width="9.140625" customWidth="1"/>
    <col min="2" max="2" width="26" customWidth="1"/>
    <col min="3" max="3" width="26" hidden="1" customWidth="1" outlineLevel="1"/>
    <col min="4" max="4" width="12" customWidth="1" collapsed="1"/>
    <col min="5" max="7" width="12" hidden="1" customWidth="1" outlineLevel="1"/>
    <col min="8" max="8" width="11.5703125" customWidth="1" collapsed="1"/>
    <col min="9" max="9" width="7.5703125" bestFit="1" customWidth="1"/>
    <col min="10" max="10" width="10.28515625" customWidth="1"/>
    <col min="11" max="11" width="7.5703125" bestFit="1" customWidth="1"/>
    <col min="12" max="12" width="9.140625" bestFit="1" customWidth="1"/>
    <col min="13" max="15" width="8.140625" bestFit="1" customWidth="1"/>
    <col min="16" max="16" width="9.28515625" customWidth="1"/>
    <col min="17" max="17" width="10.5703125" customWidth="1"/>
    <col min="18" max="18" width="8.140625" bestFit="1" customWidth="1"/>
    <col min="19" max="19" width="7.5703125" bestFit="1" customWidth="1"/>
    <col min="20" max="20" width="9.28515625" customWidth="1"/>
    <col min="21" max="21" width="7.5703125" bestFit="1" customWidth="1"/>
    <col min="22" max="22" width="8.85546875" customWidth="1"/>
    <col min="23" max="23" width="14.42578125" hidden="1" customWidth="1" outlineLevel="1"/>
    <col min="24" max="24" width="13" bestFit="1" customWidth="1" collapsed="1"/>
    <col min="25" max="26" width="9.140625" customWidth="1"/>
  </cols>
  <sheetData>
    <row r="1" spans="1:24" x14ac:dyDescent="0.25">
      <c r="A1" t="s">
        <v>72</v>
      </c>
      <c r="S1" s="1"/>
      <c r="T1" s="1"/>
      <c r="U1" s="167"/>
      <c r="V1" s="167"/>
      <c r="W1" s="167"/>
    </row>
    <row r="2" spans="1:24" x14ac:dyDescent="0.25">
      <c r="A2" t="s">
        <v>68</v>
      </c>
      <c r="S2" s="167"/>
      <c r="T2" s="167"/>
      <c r="U2" s="167"/>
      <c r="V2" s="167"/>
      <c r="W2" s="167"/>
    </row>
    <row r="3" spans="1:24" x14ac:dyDescent="0.25">
      <c r="N3" s="141"/>
      <c r="O3" s="142"/>
      <c r="P3" s="142"/>
      <c r="Q3" s="142"/>
      <c r="R3" s="142"/>
      <c r="S3" s="143"/>
      <c r="T3" s="25"/>
      <c r="U3" s="25"/>
      <c r="V3" s="25"/>
      <c r="W3" s="33" t="s">
        <v>109</v>
      </c>
    </row>
    <row r="4" spans="1:24" x14ac:dyDescent="0.25">
      <c r="N4" s="142"/>
      <c r="O4" s="142"/>
      <c r="P4" s="142"/>
      <c r="Q4" s="142"/>
      <c r="R4" s="142"/>
      <c r="S4" s="143"/>
      <c r="T4" s="25"/>
      <c r="U4" s="25"/>
      <c r="V4" s="25"/>
      <c r="W4" s="119" t="s">
        <v>108</v>
      </c>
    </row>
    <row r="5" spans="1:24" x14ac:dyDescent="0.25">
      <c r="W5" s="2"/>
    </row>
    <row r="6" spans="1:24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4" x14ac:dyDescent="0.25">
      <c r="E7" s="168" t="s">
        <v>119</v>
      </c>
      <c r="F7" s="168"/>
      <c r="G7" s="168"/>
      <c r="W7" s="4" t="s">
        <v>3</v>
      </c>
    </row>
    <row r="8" spans="1:24" ht="88.5" x14ac:dyDescent="0.25">
      <c r="A8" s="140"/>
      <c r="B8" s="6" t="s">
        <v>4</v>
      </c>
      <c r="C8" s="7" t="s">
        <v>5</v>
      </c>
      <c r="D8" s="7" t="s">
        <v>5</v>
      </c>
      <c r="E8" s="7" t="s">
        <v>71</v>
      </c>
      <c r="F8" s="7" t="s">
        <v>81</v>
      </c>
      <c r="G8" s="7" t="s">
        <v>82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7" t="s">
        <v>17</v>
      </c>
      <c r="T8" s="7" t="s">
        <v>18</v>
      </c>
      <c r="U8" s="7" t="s">
        <v>19</v>
      </c>
      <c r="V8" s="7" t="s">
        <v>20</v>
      </c>
      <c r="W8" s="7" t="s">
        <v>117</v>
      </c>
      <c r="X8" s="138" t="s">
        <v>118</v>
      </c>
    </row>
    <row r="9" spans="1:24" x14ac:dyDescent="0.25">
      <c r="A9" s="31">
        <v>1</v>
      </c>
      <c r="B9" s="9">
        <v>2</v>
      </c>
      <c r="C9" s="31">
        <v>3</v>
      </c>
      <c r="D9" s="31"/>
      <c r="E9" s="31"/>
      <c r="F9" s="31"/>
      <c r="G9" s="31"/>
      <c r="H9" s="9">
        <v>4</v>
      </c>
      <c r="I9" s="31">
        <v>5</v>
      </c>
      <c r="J9" s="9">
        <v>6</v>
      </c>
      <c r="K9" s="31">
        <v>7</v>
      </c>
      <c r="L9" s="9">
        <v>8</v>
      </c>
      <c r="M9" s="31">
        <v>9</v>
      </c>
      <c r="N9" s="9">
        <v>10</v>
      </c>
      <c r="O9" s="31">
        <v>11</v>
      </c>
      <c r="P9" s="9">
        <v>12</v>
      </c>
      <c r="Q9" s="31">
        <v>13</v>
      </c>
      <c r="R9" s="9">
        <v>14</v>
      </c>
      <c r="S9" s="31">
        <v>15</v>
      </c>
      <c r="T9" s="9">
        <v>16</v>
      </c>
      <c r="U9" s="31">
        <v>17</v>
      </c>
      <c r="V9" s="9">
        <v>18</v>
      </c>
      <c r="W9" s="31">
        <v>19</v>
      </c>
      <c r="X9" s="137">
        <v>20</v>
      </c>
    </row>
    <row r="10" spans="1:24" ht="30" x14ac:dyDescent="0.25">
      <c r="A10" s="37" t="s">
        <v>37</v>
      </c>
      <c r="B10" s="38" t="s">
        <v>38</v>
      </c>
      <c r="C10" s="28">
        <f>SUM(D10:G10)</f>
        <v>12375587</v>
      </c>
      <c r="D10" s="42">
        <v>10573284</v>
      </c>
      <c r="E10" s="118">
        <f>Ērgļi!E7+Ērgļi!I7+Ērgļi!M7</f>
        <v>660320</v>
      </c>
      <c r="F10" s="118">
        <f>Cesvaine!E7</f>
        <v>583599</v>
      </c>
      <c r="G10" s="118">
        <f>Lubāna!E7</f>
        <v>558384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39">
        <f>SUM(C10,H10:V10)</f>
        <v>12375587</v>
      </c>
      <c r="X10" s="139">
        <f>W10-E10-F10-G10</f>
        <v>10573284</v>
      </c>
    </row>
    <row r="11" spans="1:24" ht="30" x14ac:dyDescent="0.25">
      <c r="A11" s="37" t="s">
        <v>21</v>
      </c>
      <c r="B11" s="38" t="s">
        <v>22</v>
      </c>
      <c r="C11" s="40">
        <f t="shared" ref="C11:C50" si="0">SUM(D11:G11)</f>
        <v>1230207</v>
      </c>
      <c r="D11" s="5">
        <v>1230207</v>
      </c>
      <c r="E11" s="5"/>
      <c r="F11" s="5"/>
      <c r="G11" s="5"/>
      <c r="H11" s="3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39">
        <f t="shared" ref="W11:W50" si="1">SUM(C11,H11:V11)</f>
        <v>1230207</v>
      </c>
      <c r="X11" s="139">
        <f t="shared" ref="X11:X50" si="2">W11-E11-F11-G11</f>
        <v>1230207</v>
      </c>
    </row>
    <row r="12" spans="1:24" x14ac:dyDescent="0.25">
      <c r="A12" s="37" t="s">
        <v>23</v>
      </c>
      <c r="B12" s="38" t="s">
        <v>24</v>
      </c>
      <c r="C12" s="40">
        <f t="shared" si="0"/>
        <v>0</v>
      </c>
      <c r="D12" s="5"/>
      <c r="E12" s="5"/>
      <c r="F12" s="5"/>
      <c r="G12" s="5"/>
      <c r="H12" s="32">
        <v>20000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39">
        <f t="shared" si="1"/>
        <v>20000</v>
      </c>
      <c r="X12" s="139">
        <f t="shared" si="2"/>
        <v>20000</v>
      </c>
    </row>
    <row r="13" spans="1:24" x14ac:dyDescent="0.25">
      <c r="A13" s="10" t="s">
        <v>95</v>
      </c>
      <c r="B13" s="11" t="s">
        <v>96</v>
      </c>
      <c r="C13" s="40">
        <f t="shared" si="0"/>
        <v>0</v>
      </c>
      <c r="D13" s="5"/>
      <c r="E13" s="5"/>
      <c r="F13" s="5"/>
      <c r="G13" s="5"/>
      <c r="H13" s="3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39">
        <f t="shared" si="1"/>
        <v>0</v>
      </c>
      <c r="X13" s="139">
        <f t="shared" si="2"/>
        <v>0</v>
      </c>
    </row>
    <row r="14" spans="1:24" x14ac:dyDescent="0.25">
      <c r="A14" s="10" t="s">
        <v>25</v>
      </c>
      <c r="B14" s="11" t="s">
        <v>26</v>
      </c>
      <c r="C14" s="40">
        <f t="shared" si="0"/>
        <v>0</v>
      </c>
      <c r="D14" s="5"/>
      <c r="E14" s="5"/>
      <c r="F14" s="5"/>
      <c r="G14" s="5"/>
      <c r="H14" s="32">
        <v>1100</v>
      </c>
      <c r="I14" s="12"/>
      <c r="J14" s="12"/>
      <c r="K14" s="12"/>
      <c r="L14" s="12"/>
      <c r="M14" s="12">
        <v>510</v>
      </c>
      <c r="N14" s="12"/>
      <c r="O14" s="12">
        <v>28</v>
      </c>
      <c r="P14" s="12">
        <v>33</v>
      </c>
      <c r="Q14" s="12">
        <v>40</v>
      </c>
      <c r="R14" s="12"/>
      <c r="S14" s="12">
        <v>120</v>
      </c>
      <c r="T14" s="12"/>
      <c r="U14" s="12">
        <v>500</v>
      </c>
      <c r="V14" s="12"/>
      <c r="W14" s="39">
        <f t="shared" si="1"/>
        <v>2331</v>
      </c>
      <c r="X14" s="139">
        <f t="shared" si="2"/>
        <v>2331</v>
      </c>
    </row>
    <row r="15" spans="1:24" x14ac:dyDescent="0.25">
      <c r="A15" s="10" t="s">
        <v>27</v>
      </c>
      <c r="B15" s="11" t="s">
        <v>28</v>
      </c>
      <c r="C15" s="5">
        <f t="shared" si="0"/>
        <v>0</v>
      </c>
      <c r="D15" s="5"/>
      <c r="E15" s="5"/>
      <c r="F15" s="5"/>
      <c r="G15" s="5"/>
      <c r="H15" s="32">
        <v>3200</v>
      </c>
      <c r="I15" s="12">
        <v>900</v>
      </c>
      <c r="J15" s="12">
        <v>660</v>
      </c>
      <c r="K15" s="12"/>
      <c r="L15" s="12">
        <v>45</v>
      </c>
      <c r="M15" s="12">
        <v>655</v>
      </c>
      <c r="N15" s="12">
        <v>100</v>
      </c>
      <c r="O15" s="12">
        <v>500</v>
      </c>
      <c r="P15" s="12">
        <v>755</v>
      </c>
      <c r="Q15" s="12">
        <v>450</v>
      </c>
      <c r="R15" s="12">
        <v>230</v>
      </c>
      <c r="S15" s="12">
        <v>120</v>
      </c>
      <c r="T15" s="12">
        <v>1100</v>
      </c>
      <c r="U15" s="12">
        <v>390</v>
      </c>
      <c r="V15" s="12">
        <v>90</v>
      </c>
      <c r="W15" s="39">
        <f t="shared" si="1"/>
        <v>9195</v>
      </c>
      <c r="X15" s="139">
        <f t="shared" si="2"/>
        <v>9195</v>
      </c>
    </row>
    <row r="16" spans="1:24" x14ac:dyDescent="0.25">
      <c r="A16" s="10" t="s">
        <v>29</v>
      </c>
      <c r="B16" s="11" t="s">
        <v>30</v>
      </c>
      <c r="C16" s="5">
        <f t="shared" si="0"/>
        <v>0</v>
      </c>
      <c r="D16" s="40"/>
      <c r="E16" s="5"/>
      <c r="F16" s="5"/>
      <c r="G16" s="5"/>
      <c r="H16" s="32">
        <v>5060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39">
        <f t="shared" si="1"/>
        <v>5060</v>
      </c>
      <c r="X16" s="139">
        <f t="shared" si="2"/>
        <v>5060</v>
      </c>
    </row>
    <row r="17" spans="1:24" x14ac:dyDescent="0.25">
      <c r="A17" s="10" t="s">
        <v>31</v>
      </c>
      <c r="B17" s="11" t="s">
        <v>32</v>
      </c>
      <c r="C17" s="5">
        <f t="shared" si="0"/>
        <v>0</v>
      </c>
      <c r="D17" s="40"/>
      <c r="E17" s="5"/>
      <c r="F17" s="5"/>
      <c r="G17" s="5"/>
      <c r="H17" s="32">
        <v>2000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39">
        <f t="shared" si="1"/>
        <v>2000</v>
      </c>
      <c r="X17" s="139">
        <f t="shared" si="2"/>
        <v>2000</v>
      </c>
    </row>
    <row r="18" spans="1:24" ht="30" x14ac:dyDescent="0.25">
      <c r="A18" s="10" t="s">
        <v>33</v>
      </c>
      <c r="B18" s="11" t="s">
        <v>34</v>
      </c>
      <c r="C18" s="5">
        <f>SUM(D18:G18)</f>
        <v>0</v>
      </c>
      <c r="D18" s="40"/>
      <c r="E18" s="5"/>
      <c r="F18" s="5"/>
      <c r="G18" s="5"/>
      <c r="H18" s="32"/>
      <c r="I18" s="12">
        <v>185</v>
      </c>
      <c r="J18" s="12"/>
      <c r="K18" s="12"/>
      <c r="L18" s="12"/>
      <c r="M18" s="12"/>
      <c r="N18" s="12"/>
      <c r="O18" s="12">
        <v>340</v>
      </c>
      <c r="P18" s="12">
        <v>10</v>
      </c>
      <c r="Q18" s="12"/>
      <c r="R18" s="12"/>
      <c r="S18" s="12">
        <v>11798</v>
      </c>
      <c r="T18" s="12"/>
      <c r="U18" s="12"/>
      <c r="V18" s="12">
        <v>1322</v>
      </c>
      <c r="W18" s="39">
        <f t="shared" si="1"/>
        <v>13655</v>
      </c>
      <c r="X18" s="139">
        <f t="shared" si="2"/>
        <v>13655</v>
      </c>
    </row>
    <row r="19" spans="1:24" ht="60" x14ac:dyDescent="0.25">
      <c r="A19" s="10" t="s">
        <v>97</v>
      </c>
      <c r="B19" s="11" t="s">
        <v>98</v>
      </c>
      <c r="C19" s="5"/>
      <c r="D19" s="40"/>
      <c r="E19" s="5"/>
      <c r="F19" s="5"/>
      <c r="G19" s="5"/>
      <c r="H19" s="3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39">
        <f t="shared" si="1"/>
        <v>0</v>
      </c>
      <c r="X19" s="139">
        <f t="shared" si="2"/>
        <v>0</v>
      </c>
    </row>
    <row r="20" spans="1:24" ht="75" x14ac:dyDescent="0.25">
      <c r="A20" s="10" t="s">
        <v>106</v>
      </c>
      <c r="B20" s="11" t="s">
        <v>105</v>
      </c>
      <c r="C20" s="5"/>
      <c r="D20" s="40"/>
      <c r="E20" s="5"/>
      <c r="F20" s="5"/>
      <c r="G20" s="5"/>
      <c r="H20" s="3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39">
        <f t="shared" si="1"/>
        <v>0</v>
      </c>
      <c r="X20" s="139">
        <f t="shared" si="2"/>
        <v>0</v>
      </c>
    </row>
    <row r="21" spans="1:24" ht="45.75" hidden="1" customHeight="1" outlineLevel="1" x14ac:dyDescent="0.25">
      <c r="A21" s="50" t="s">
        <v>39</v>
      </c>
      <c r="B21" s="51" t="s">
        <v>40</v>
      </c>
      <c r="C21" s="57">
        <f t="shared" si="0"/>
        <v>354084</v>
      </c>
      <c r="D21" s="64">
        <v>354084</v>
      </c>
      <c r="E21" s="57"/>
      <c r="F21" s="57"/>
      <c r="G21" s="57"/>
      <c r="H21" s="65">
        <v>10160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39">
        <f t="shared" si="1"/>
        <v>364244</v>
      </c>
      <c r="X21" s="139">
        <f t="shared" si="2"/>
        <v>364244</v>
      </c>
    </row>
    <row r="22" spans="1:24" ht="39" hidden="1" outlineLevel="1" x14ac:dyDescent="0.25">
      <c r="A22" s="50" t="s">
        <v>39</v>
      </c>
      <c r="B22" s="51" t="s">
        <v>41</v>
      </c>
      <c r="C22" s="57">
        <f t="shared" si="0"/>
        <v>56766</v>
      </c>
      <c r="D22" s="64">
        <v>56766</v>
      </c>
      <c r="E22" s="57"/>
      <c r="F22" s="57"/>
      <c r="G22" s="57"/>
      <c r="H22" s="65">
        <v>3800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39">
        <f t="shared" si="1"/>
        <v>60566</v>
      </c>
      <c r="X22" s="139">
        <f t="shared" si="2"/>
        <v>60566</v>
      </c>
    </row>
    <row r="23" spans="1:24" ht="26.25" hidden="1" outlineLevel="1" x14ac:dyDescent="0.25">
      <c r="A23" s="50" t="s">
        <v>39</v>
      </c>
      <c r="B23" s="51" t="s">
        <v>42</v>
      </c>
      <c r="C23" s="57">
        <f t="shared" si="0"/>
        <v>244008</v>
      </c>
      <c r="D23" s="64">
        <v>244008</v>
      </c>
      <c r="E23" s="57"/>
      <c r="F23" s="57"/>
      <c r="G23" s="57"/>
      <c r="H23" s="65">
        <v>7928</v>
      </c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39">
        <f t="shared" si="1"/>
        <v>251936</v>
      </c>
      <c r="X23" s="139">
        <f t="shared" si="2"/>
        <v>251936</v>
      </c>
    </row>
    <row r="24" spans="1:24" ht="39" hidden="1" outlineLevel="1" x14ac:dyDescent="0.25">
      <c r="A24" s="52" t="s">
        <v>39</v>
      </c>
      <c r="B24" s="51" t="s">
        <v>43</v>
      </c>
      <c r="C24" s="54">
        <f t="shared" si="0"/>
        <v>0</v>
      </c>
      <c r="D24" s="63"/>
      <c r="E24" s="54"/>
      <c r="F24" s="54"/>
      <c r="G24" s="54"/>
      <c r="H24" s="65"/>
      <c r="I24" s="58"/>
      <c r="J24" s="58"/>
      <c r="K24" s="58"/>
      <c r="L24" s="58">
        <v>578523</v>
      </c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39">
        <f t="shared" si="1"/>
        <v>578523</v>
      </c>
      <c r="X24" s="139">
        <f t="shared" si="2"/>
        <v>578523</v>
      </c>
    </row>
    <row r="25" spans="1:24" ht="39" hidden="1" outlineLevel="1" x14ac:dyDescent="0.25">
      <c r="A25" s="53" t="s">
        <v>39</v>
      </c>
      <c r="B25" s="51" t="s">
        <v>44</v>
      </c>
      <c r="C25" s="57">
        <f t="shared" si="0"/>
        <v>13839</v>
      </c>
      <c r="D25" s="64">
        <v>13839</v>
      </c>
      <c r="E25" s="57"/>
      <c r="F25" s="57"/>
      <c r="G25" s="57"/>
      <c r="H25" s="65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39">
        <f t="shared" si="1"/>
        <v>13839</v>
      </c>
      <c r="X25" s="139">
        <f t="shared" si="2"/>
        <v>13839</v>
      </c>
    </row>
    <row r="26" spans="1:24" ht="26.25" hidden="1" outlineLevel="1" x14ac:dyDescent="0.25">
      <c r="A26" s="53" t="s">
        <v>39</v>
      </c>
      <c r="B26" s="54" t="s">
        <v>45</v>
      </c>
      <c r="C26" s="54">
        <f t="shared" si="0"/>
        <v>117000</v>
      </c>
      <c r="D26" s="63">
        <v>117000</v>
      </c>
      <c r="E26" s="54"/>
      <c r="F26" s="54"/>
      <c r="G26" s="54"/>
      <c r="H26" s="65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39">
        <f t="shared" si="1"/>
        <v>117000</v>
      </c>
      <c r="X26" s="139">
        <f t="shared" si="2"/>
        <v>117000</v>
      </c>
    </row>
    <row r="27" spans="1:24" ht="77.25" hidden="1" outlineLevel="1" x14ac:dyDescent="0.25">
      <c r="A27" s="53" t="s">
        <v>39</v>
      </c>
      <c r="B27" s="54" t="s">
        <v>104</v>
      </c>
      <c r="C27" s="54"/>
      <c r="D27" s="63"/>
      <c r="E27" s="54"/>
      <c r="F27" s="54"/>
      <c r="G27" s="54"/>
      <c r="H27" s="65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39">
        <f t="shared" si="1"/>
        <v>0</v>
      </c>
      <c r="X27" s="139">
        <f t="shared" si="2"/>
        <v>0</v>
      </c>
    </row>
    <row r="28" spans="1:24" ht="26.25" hidden="1" outlineLevel="1" x14ac:dyDescent="0.25">
      <c r="A28" s="55" t="s">
        <v>39</v>
      </c>
      <c r="B28" s="51" t="s">
        <v>46</v>
      </c>
      <c r="C28" s="54">
        <f t="shared" si="0"/>
        <v>59550</v>
      </c>
      <c r="D28" s="63">
        <v>59550</v>
      </c>
      <c r="E28" s="54"/>
      <c r="F28" s="54"/>
      <c r="G28" s="54"/>
      <c r="H28" s="65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39">
        <f t="shared" si="1"/>
        <v>59550</v>
      </c>
      <c r="X28" s="139">
        <f t="shared" si="2"/>
        <v>59550</v>
      </c>
    </row>
    <row r="29" spans="1:24" hidden="1" outlineLevel="1" x14ac:dyDescent="0.25">
      <c r="A29" s="55" t="s">
        <v>39</v>
      </c>
      <c r="B29" s="51" t="s">
        <v>87</v>
      </c>
      <c r="C29" s="54">
        <f t="shared" si="0"/>
        <v>0</v>
      </c>
      <c r="D29" s="63"/>
      <c r="E29" s="54"/>
      <c r="F29" s="54"/>
      <c r="G29" s="54"/>
      <c r="H29" s="65">
        <v>15302</v>
      </c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39">
        <f t="shared" si="1"/>
        <v>15302</v>
      </c>
      <c r="X29" s="139">
        <f t="shared" si="2"/>
        <v>15302</v>
      </c>
    </row>
    <row r="30" spans="1:24" hidden="1" outlineLevel="1" x14ac:dyDescent="0.25">
      <c r="A30" s="55" t="s">
        <v>39</v>
      </c>
      <c r="B30" s="51" t="s">
        <v>47</v>
      </c>
      <c r="C30" s="54">
        <f t="shared" si="0"/>
        <v>156000</v>
      </c>
      <c r="D30" s="63">
        <v>156000</v>
      </c>
      <c r="E30" s="54"/>
      <c r="F30" s="54"/>
      <c r="G30" s="54"/>
      <c r="H30" s="65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39">
        <f t="shared" si="1"/>
        <v>156000</v>
      </c>
      <c r="X30" s="139">
        <f t="shared" si="2"/>
        <v>156000</v>
      </c>
    </row>
    <row r="31" spans="1:24" hidden="1" outlineLevel="1" x14ac:dyDescent="0.25">
      <c r="A31" s="55" t="s">
        <v>39</v>
      </c>
      <c r="B31" s="51" t="s">
        <v>48</v>
      </c>
      <c r="C31" s="54">
        <f t="shared" si="0"/>
        <v>1062041</v>
      </c>
      <c r="D31" s="63">
        <v>1062041</v>
      </c>
      <c r="E31" s="54"/>
      <c r="F31" s="54"/>
      <c r="G31" s="54"/>
      <c r="H31" s="65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39">
        <f t="shared" si="1"/>
        <v>1062041</v>
      </c>
      <c r="X31" s="139">
        <f t="shared" si="2"/>
        <v>1062041</v>
      </c>
    </row>
    <row r="32" spans="1:24" ht="26.25" hidden="1" outlineLevel="1" x14ac:dyDescent="0.25">
      <c r="A32" s="55" t="s">
        <v>39</v>
      </c>
      <c r="B32" s="51" t="s">
        <v>49</v>
      </c>
      <c r="C32" s="57">
        <f t="shared" si="0"/>
        <v>51939</v>
      </c>
      <c r="D32" s="64">
        <v>51939</v>
      </c>
      <c r="E32" s="57"/>
      <c r="F32" s="57"/>
      <c r="G32" s="57"/>
      <c r="H32" s="65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39">
        <f t="shared" si="1"/>
        <v>51939</v>
      </c>
      <c r="X32" s="139">
        <f t="shared" si="2"/>
        <v>51939</v>
      </c>
    </row>
    <row r="33" spans="1:24" ht="39" hidden="1" outlineLevel="1" x14ac:dyDescent="0.25">
      <c r="A33" s="52" t="s">
        <v>39</v>
      </c>
      <c r="B33" s="51" t="s">
        <v>90</v>
      </c>
      <c r="C33" s="63">
        <f t="shared" si="0"/>
        <v>154586</v>
      </c>
      <c r="D33" s="63">
        <v>154586</v>
      </c>
      <c r="E33" s="54"/>
      <c r="F33" s="54"/>
      <c r="G33" s="54"/>
      <c r="H33" s="65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39">
        <f t="shared" si="1"/>
        <v>154586</v>
      </c>
      <c r="X33" s="139">
        <f t="shared" si="2"/>
        <v>154586</v>
      </c>
    </row>
    <row r="34" spans="1:24" ht="26.25" hidden="1" outlineLevel="1" x14ac:dyDescent="0.25">
      <c r="A34" s="52" t="s">
        <v>39</v>
      </c>
      <c r="B34" s="51" t="s">
        <v>91</v>
      </c>
      <c r="C34" s="63">
        <f t="shared" si="0"/>
        <v>76082</v>
      </c>
      <c r="D34" s="63">
        <v>76082</v>
      </c>
      <c r="E34" s="54"/>
      <c r="F34" s="54"/>
      <c r="G34" s="54"/>
      <c r="H34" s="65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39">
        <f t="shared" si="1"/>
        <v>76082</v>
      </c>
      <c r="X34" s="139">
        <f t="shared" si="2"/>
        <v>76082</v>
      </c>
    </row>
    <row r="35" spans="1:24" ht="64.5" hidden="1" outlineLevel="1" x14ac:dyDescent="0.25">
      <c r="A35" s="52" t="s">
        <v>39</v>
      </c>
      <c r="B35" s="51" t="s">
        <v>52</v>
      </c>
      <c r="C35" s="57">
        <f t="shared" si="0"/>
        <v>0</v>
      </c>
      <c r="D35" s="64"/>
      <c r="E35" s="57"/>
      <c r="F35" s="57"/>
      <c r="G35" s="57"/>
      <c r="H35" s="65">
        <v>4318</v>
      </c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39">
        <f t="shared" si="1"/>
        <v>4318</v>
      </c>
      <c r="X35" s="139">
        <f t="shared" si="2"/>
        <v>4318</v>
      </c>
    </row>
    <row r="36" spans="1:24" ht="64.5" hidden="1" outlineLevel="1" x14ac:dyDescent="0.25">
      <c r="A36" s="52" t="s">
        <v>39</v>
      </c>
      <c r="B36" s="51" t="s">
        <v>53</v>
      </c>
      <c r="C36" s="57">
        <f t="shared" si="0"/>
        <v>419592</v>
      </c>
      <c r="D36" s="64">
        <v>419592</v>
      </c>
      <c r="E36" s="57"/>
      <c r="F36" s="57"/>
      <c r="G36" s="57"/>
      <c r="H36" s="65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39">
        <f t="shared" si="1"/>
        <v>419592</v>
      </c>
      <c r="X36" s="139">
        <f t="shared" si="2"/>
        <v>419592</v>
      </c>
    </row>
    <row r="37" spans="1:24" ht="26.25" hidden="1" outlineLevel="1" x14ac:dyDescent="0.25">
      <c r="A37" s="52" t="s">
        <v>39</v>
      </c>
      <c r="B37" s="51" t="s">
        <v>93</v>
      </c>
      <c r="C37" s="57">
        <f t="shared" si="0"/>
        <v>2320432</v>
      </c>
      <c r="D37" s="64">
        <v>2320432</v>
      </c>
      <c r="E37" s="57"/>
      <c r="F37" s="57"/>
      <c r="G37" s="57"/>
      <c r="H37" s="65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39">
        <f t="shared" si="1"/>
        <v>2320432</v>
      </c>
      <c r="X37" s="139">
        <f t="shared" si="2"/>
        <v>2320432</v>
      </c>
    </row>
    <row r="38" spans="1:24" ht="51.75" hidden="1" outlineLevel="1" x14ac:dyDescent="0.25">
      <c r="A38" s="52" t="s">
        <v>39</v>
      </c>
      <c r="B38" s="51" t="s">
        <v>54</v>
      </c>
      <c r="C38" s="57">
        <f t="shared" si="0"/>
        <v>127858</v>
      </c>
      <c r="D38" s="64">
        <v>127858</v>
      </c>
      <c r="E38" s="57"/>
      <c r="F38" s="57"/>
      <c r="G38" s="57"/>
      <c r="H38" s="65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39">
        <f t="shared" si="1"/>
        <v>127858</v>
      </c>
      <c r="X38" s="139">
        <f t="shared" si="2"/>
        <v>127858</v>
      </c>
    </row>
    <row r="39" spans="1:24" hidden="1" outlineLevel="1" x14ac:dyDescent="0.25">
      <c r="A39" s="52" t="s">
        <v>39</v>
      </c>
      <c r="B39" s="56" t="s">
        <v>55</v>
      </c>
      <c r="C39" s="57">
        <f t="shared" si="0"/>
        <v>54550</v>
      </c>
      <c r="D39" s="64">
        <v>54550</v>
      </c>
      <c r="E39" s="57"/>
      <c r="F39" s="57"/>
      <c r="G39" s="57"/>
      <c r="H39" s="65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39">
        <f t="shared" si="1"/>
        <v>54550</v>
      </c>
      <c r="X39" s="139">
        <f t="shared" si="2"/>
        <v>54550</v>
      </c>
    </row>
    <row r="40" spans="1:24" hidden="1" outlineLevel="1" x14ac:dyDescent="0.25">
      <c r="A40" s="52" t="s">
        <v>39</v>
      </c>
      <c r="B40" s="56" t="s">
        <v>56</v>
      </c>
      <c r="C40" s="57">
        <f t="shared" si="0"/>
        <v>0</v>
      </c>
      <c r="D40" s="64"/>
      <c r="E40" s="57"/>
      <c r="F40" s="57"/>
      <c r="G40" s="57"/>
      <c r="H40" s="65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39">
        <f t="shared" si="1"/>
        <v>0</v>
      </c>
      <c r="X40" s="139">
        <f t="shared" si="2"/>
        <v>0</v>
      </c>
    </row>
    <row r="41" spans="1:24" ht="39" hidden="1" outlineLevel="1" x14ac:dyDescent="0.25">
      <c r="A41" s="52" t="s">
        <v>39</v>
      </c>
      <c r="B41" s="56" t="s">
        <v>57</v>
      </c>
      <c r="C41" s="57">
        <f t="shared" si="0"/>
        <v>0</v>
      </c>
      <c r="D41" s="64"/>
      <c r="E41" s="57"/>
      <c r="F41" s="57"/>
      <c r="G41" s="57"/>
      <c r="H41" s="65"/>
      <c r="I41" s="58"/>
      <c r="J41" s="58"/>
      <c r="K41" s="58">
        <v>8283</v>
      </c>
      <c r="L41" s="58"/>
      <c r="M41" s="58"/>
      <c r="N41" s="58"/>
      <c r="O41" s="58"/>
      <c r="P41" s="58"/>
      <c r="Q41" s="58"/>
      <c r="R41" s="58"/>
      <c r="S41" s="58">
        <v>8283</v>
      </c>
      <c r="T41" s="58"/>
      <c r="U41" s="58"/>
      <c r="V41" s="58">
        <v>8283</v>
      </c>
      <c r="W41" s="39">
        <f t="shared" si="1"/>
        <v>24849</v>
      </c>
      <c r="X41" s="139">
        <f t="shared" si="2"/>
        <v>24849</v>
      </c>
    </row>
    <row r="42" spans="1:24" hidden="1" outlineLevel="1" x14ac:dyDescent="0.25">
      <c r="A42" s="52" t="s">
        <v>39</v>
      </c>
      <c r="B42" s="56" t="s">
        <v>92</v>
      </c>
      <c r="C42" s="57">
        <f t="shared" si="0"/>
        <v>18100</v>
      </c>
      <c r="D42" s="64">
        <v>18100</v>
      </c>
      <c r="E42" s="57"/>
      <c r="F42" s="57"/>
      <c r="G42" s="57"/>
      <c r="H42" s="65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39">
        <f t="shared" si="1"/>
        <v>18100</v>
      </c>
      <c r="X42" s="139">
        <f t="shared" si="2"/>
        <v>18100</v>
      </c>
    </row>
    <row r="43" spans="1:24" ht="26.25" hidden="1" outlineLevel="1" x14ac:dyDescent="0.25">
      <c r="A43" s="52" t="s">
        <v>39</v>
      </c>
      <c r="B43" s="56" t="s">
        <v>103</v>
      </c>
      <c r="C43" s="57"/>
      <c r="D43" s="64"/>
      <c r="E43" s="57"/>
      <c r="F43" s="57"/>
      <c r="G43" s="57"/>
      <c r="H43" s="65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39">
        <f t="shared" si="1"/>
        <v>0</v>
      </c>
      <c r="X43" s="139">
        <f t="shared" si="2"/>
        <v>0</v>
      </c>
    </row>
    <row r="44" spans="1:24" ht="39" hidden="1" outlineLevel="1" x14ac:dyDescent="0.25">
      <c r="A44" s="52" t="s">
        <v>39</v>
      </c>
      <c r="B44" s="56" t="s">
        <v>94</v>
      </c>
      <c r="C44" s="57"/>
      <c r="D44" s="64"/>
      <c r="E44" s="57"/>
      <c r="F44" s="57"/>
      <c r="G44" s="57"/>
      <c r="H44" s="65">
        <v>12757</v>
      </c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39">
        <f t="shared" si="1"/>
        <v>12757</v>
      </c>
      <c r="X44" s="139">
        <f t="shared" si="2"/>
        <v>12757</v>
      </c>
    </row>
    <row r="45" spans="1:24" ht="30" collapsed="1" x14ac:dyDescent="0.25">
      <c r="A45" s="10" t="s">
        <v>39</v>
      </c>
      <c r="B45" s="17" t="s">
        <v>107</v>
      </c>
      <c r="C45" s="28">
        <f>SUM(D45:G45)</f>
        <v>5570578</v>
      </c>
      <c r="D45" s="5">
        <f t="shared" ref="D45:V45" si="3">SUM(D21:D44)</f>
        <v>5286427</v>
      </c>
      <c r="E45" s="67">
        <f>Ērgļi!E42</f>
        <v>102975</v>
      </c>
      <c r="F45" s="67">
        <f>Cesvaine!E43</f>
        <v>99919</v>
      </c>
      <c r="G45" s="67">
        <f>Lubāna!E43</f>
        <v>81257</v>
      </c>
      <c r="H45" s="5">
        <f t="shared" si="3"/>
        <v>54265</v>
      </c>
      <c r="I45" s="5">
        <f t="shared" si="3"/>
        <v>0</v>
      </c>
      <c r="J45" s="5">
        <f t="shared" si="3"/>
        <v>0</v>
      </c>
      <c r="K45" s="5">
        <f t="shared" si="3"/>
        <v>8283</v>
      </c>
      <c r="L45" s="5">
        <f t="shared" si="3"/>
        <v>578523</v>
      </c>
      <c r="M45" s="5">
        <f t="shared" si="3"/>
        <v>0</v>
      </c>
      <c r="N45" s="5">
        <f t="shared" si="3"/>
        <v>0</v>
      </c>
      <c r="O45" s="5">
        <f t="shared" si="3"/>
        <v>0</v>
      </c>
      <c r="P45" s="5">
        <f t="shared" si="3"/>
        <v>0</v>
      </c>
      <c r="Q45" s="5">
        <f t="shared" si="3"/>
        <v>0</v>
      </c>
      <c r="R45" s="5">
        <f t="shared" si="3"/>
        <v>0</v>
      </c>
      <c r="S45" s="5">
        <f t="shared" si="3"/>
        <v>8283</v>
      </c>
      <c r="T45" s="5">
        <f t="shared" si="3"/>
        <v>0</v>
      </c>
      <c r="U45" s="5">
        <f t="shared" si="3"/>
        <v>0</v>
      </c>
      <c r="V45" s="5">
        <f t="shared" si="3"/>
        <v>8283</v>
      </c>
      <c r="W45" s="39">
        <f t="shared" si="1"/>
        <v>6228215</v>
      </c>
      <c r="X45" s="139">
        <f t="shared" si="2"/>
        <v>5944064</v>
      </c>
    </row>
    <row r="46" spans="1:24" ht="106.5" customHeight="1" x14ac:dyDescent="0.25">
      <c r="A46" s="10" t="s">
        <v>88</v>
      </c>
      <c r="B46" s="17" t="s">
        <v>89</v>
      </c>
      <c r="C46" s="28">
        <f>SUM(D46:G46)</f>
        <v>127368</v>
      </c>
      <c r="D46" s="40"/>
      <c r="E46" s="67">
        <f>Ērgļi!E43</f>
        <v>64531</v>
      </c>
      <c r="F46" s="67">
        <f>Cesvaine!E44</f>
        <v>21371</v>
      </c>
      <c r="G46" s="67">
        <f>Lubāna!E44</f>
        <v>41466</v>
      </c>
      <c r="H46" s="32">
        <v>1387594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39">
        <f t="shared" si="1"/>
        <v>1514962</v>
      </c>
      <c r="X46" s="139">
        <f t="shared" si="2"/>
        <v>1387594</v>
      </c>
    </row>
    <row r="47" spans="1:24" x14ac:dyDescent="0.25">
      <c r="A47" s="10" t="s">
        <v>50</v>
      </c>
      <c r="B47" s="14" t="s">
        <v>51</v>
      </c>
      <c r="C47" s="41">
        <f>SUM(D47:G47)</f>
        <v>7361085</v>
      </c>
      <c r="D47" s="43">
        <v>6282296</v>
      </c>
      <c r="E47" s="67">
        <f>Ērgļi!E44</f>
        <v>423527</v>
      </c>
      <c r="F47" s="67">
        <f>Cesvaine!E45</f>
        <v>315428</v>
      </c>
      <c r="G47" s="67">
        <f>Lubāna!E45</f>
        <v>339834</v>
      </c>
      <c r="H47" s="3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39">
        <f t="shared" si="1"/>
        <v>7361085</v>
      </c>
      <c r="X47" s="139">
        <f t="shared" si="2"/>
        <v>6282296</v>
      </c>
    </row>
    <row r="48" spans="1:24" ht="45" x14ac:dyDescent="0.25">
      <c r="A48" s="16" t="s">
        <v>58</v>
      </c>
      <c r="B48" s="11" t="s">
        <v>59</v>
      </c>
      <c r="C48" s="5">
        <f t="shared" si="0"/>
        <v>0</v>
      </c>
      <c r="D48" s="40"/>
      <c r="E48" s="5"/>
      <c r="F48" s="5"/>
      <c r="G48" s="5"/>
      <c r="H48" s="32">
        <v>357000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39">
        <f t="shared" si="1"/>
        <v>357000</v>
      </c>
      <c r="X48" s="139">
        <f t="shared" si="2"/>
        <v>357000</v>
      </c>
    </row>
    <row r="49" spans="1:24" ht="30" x14ac:dyDescent="0.25">
      <c r="A49" s="12" t="s">
        <v>60</v>
      </c>
      <c r="B49" s="5" t="s">
        <v>61</v>
      </c>
      <c r="C49" s="15"/>
      <c r="D49" s="43"/>
      <c r="E49" s="15"/>
      <c r="F49" s="15"/>
      <c r="G49" s="15"/>
      <c r="H49" s="3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39">
        <f t="shared" si="1"/>
        <v>0</v>
      </c>
      <c r="X49" s="139">
        <f t="shared" si="2"/>
        <v>0</v>
      </c>
    </row>
    <row r="50" spans="1:24" ht="34.5" customHeight="1" x14ac:dyDescent="0.25">
      <c r="A50" s="10" t="s">
        <v>101</v>
      </c>
      <c r="B50" s="11" t="s">
        <v>36</v>
      </c>
      <c r="C50" s="12">
        <f t="shared" si="0"/>
        <v>0</v>
      </c>
      <c r="D50" s="32"/>
      <c r="E50" s="12"/>
      <c r="F50" s="12"/>
      <c r="G50" s="12"/>
      <c r="H50" s="32">
        <v>223690</v>
      </c>
      <c r="I50" s="12">
        <v>17844</v>
      </c>
      <c r="J50" s="12">
        <v>161280</v>
      </c>
      <c r="K50" s="12">
        <v>5040</v>
      </c>
      <c r="L50" s="12">
        <v>145345</v>
      </c>
      <c r="M50" s="12">
        <v>11815</v>
      </c>
      <c r="N50" s="12">
        <v>4005</v>
      </c>
      <c r="O50" s="12">
        <v>20165</v>
      </c>
      <c r="P50" s="12">
        <v>106800</v>
      </c>
      <c r="Q50" s="12">
        <v>265495</v>
      </c>
      <c r="R50" s="12">
        <v>7203</v>
      </c>
      <c r="S50" s="12">
        <v>21782</v>
      </c>
      <c r="T50" s="12">
        <v>9200</v>
      </c>
      <c r="U50" s="12">
        <v>13300</v>
      </c>
      <c r="V50" s="12">
        <v>3625</v>
      </c>
      <c r="W50" s="39">
        <f t="shared" si="1"/>
        <v>1016589</v>
      </c>
      <c r="X50" s="139">
        <f t="shared" si="2"/>
        <v>1016589</v>
      </c>
    </row>
    <row r="51" spans="1:24" s="3" customFormat="1" x14ac:dyDescent="0.25">
      <c r="A51" s="13"/>
      <c r="B51" s="18" t="s">
        <v>62</v>
      </c>
      <c r="C51" s="19">
        <f t="shared" ref="C51:W51" si="4">SUM(C45:C50,C10:C20)</f>
        <v>26664825</v>
      </c>
      <c r="D51" s="19">
        <f t="shared" si="4"/>
        <v>23372214</v>
      </c>
      <c r="E51" s="19">
        <f t="shared" si="4"/>
        <v>1251353</v>
      </c>
      <c r="F51" s="19">
        <f t="shared" si="4"/>
        <v>1020317</v>
      </c>
      <c r="G51" s="19">
        <f t="shared" si="4"/>
        <v>1020941</v>
      </c>
      <c r="H51" s="19">
        <f t="shared" si="4"/>
        <v>2053909</v>
      </c>
      <c r="I51" s="19">
        <f t="shared" si="4"/>
        <v>18929</v>
      </c>
      <c r="J51" s="19">
        <f t="shared" si="4"/>
        <v>161940</v>
      </c>
      <c r="K51" s="19">
        <f t="shared" si="4"/>
        <v>13323</v>
      </c>
      <c r="L51" s="19">
        <f t="shared" si="4"/>
        <v>723913</v>
      </c>
      <c r="M51" s="19">
        <f t="shared" si="4"/>
        <v>12980</v>
      </c>
      <c r="N51" s="19">
        <f t="shared" si="4"/>
        <v>4105</v>
      </c>
      <c r="O51" s="19">
        <f t="shared" si="4"/>
        <v>21033</v>
      </c>
      <c r="P51" s="19">
        <f t="shared" si="4"/>
        <v>107598</v>
      </c>
      <c r="Q51" s="19">
        <f t="shared" si="4"/>
        <v>265985</v>
      </c>
      <c r="R51" s="19">
        <f t="shared" si="4"/>
        <v>7433</v>
      </c>
      <c r="S51" s="19">
        <f t="shared" si="4"/>
        <v>42103</v>
      </c>
      <c r="T51" s="19">
        <f t="shared" si="4"/>
        <v>10300</v>
      </c>
      <c r="U51" s="19">
        <f t="shared" si="4"/>
        <v>14190</v>
      </c>
      <c r="V51" s="19">
        <f t="shared" si="4"/>
        <v>13320</v>
      </c>
      <c r="W51" s="19">
        <f t="shared" si="4"/>
        <v>30135886</v>
      </c>
      <c r="X51" s="139">
        <f>W51-E51-F51-G51</f>
        <v>26843275</v>
      </c>
    </row>
    <row r="54" spans="1:24" x14ac:dyDescent="0.25">
      <c r="B54" s="20"/>
      <c r="D54" s="21"/>
      <c r="W54" s="21"/>
    </row>
    <row r="56" spans="1:24" x14ac:dyDescent="0.25">
      <c r="D56" s="23"/>
      <c r="E56" s="44"/>
      <c r="V56" s="22"/>
      <c r="W56" s="21"/>
    </row>
    <row r="57" spans="1:24" x14ac:dyDescent="0.25">
      <c r="E57" s="21"/>
      <c r="Q57" s="21"/>
      <c r="T57" s="21"/>
    </row>
    <row r="59" spans="1:24" ht="34.5" customHeight="1" x14ac:dyDescent="0.25">
      <c r="A59" s="10" t="s">
        <v>85</v>
      </c>
      <c r="B59" s="11" t="s">
        <v>86</v>
      </c>
      <c r="C59" s="12">
        <f t="shared" ref="C59" si="5">SUM(D59:G59)</f>
        <v>0</v>
      </c>
      <c r="D59" s="32"/>
      <c r="E59" s="12"/>
      <c r="F59" s="12"/>
      <c r="G59" s="12"/>
      <c r="H59" s="32"/>
      <c r="I59" s="12"/>
      <c r="J59" s="12"/>
      <c r="K59" s="12"/>
      <c r="L59" s="12"/>
      <c r="M59" s="12"/>
      <c r="N59" s="12"/>
      <c r="O59" s="12"/>
      <c r="P59" s="12"/>
      <c r="Q59" s="12">
        <v>100</v>
      </c>
      <c r="R59" s="12"/>
      <c r="S59" s="12"/>
      <c r="T59" s="12"/>
      <c r="U59" s="12"/>
      <c r="V59" s="12"/>
      <c r="W59" s="39">
        <f>SUM(C59,H59:V59)</f>
        <v>100</v>
      </c>
      <c r="X59" s="139">
        <f t="shared" ref="X59" si="6">W59-E59-F59-G59</f>
        <v>100</v>
      </c>
    </row>
  </sheetData>
  <mergeCells count="3">
    <mergeCell ref="U1:W1"/>
    <mergeCell ref="S2:W2"/>
    <mergeCell ref="E7:G7"/>
  </mergeCells>
  <pageMargins left="0.7" right="0.7" top="0.75" bottom="0.75" header="0.3" footer="0.3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r o j e k t s 1 _ 3 d b 3 8 9 5 4 - 4 9 6 4 - 4 1 d 0 - 8 6 2 8 - 7 3 7 2 f e e d 3 f 4 b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 K o d s < / s t r i n g > < / k e y > < v a l u e > < i n t > 6 6 < / i n t > < / v a l u e > < / i t e m > < i t e m > < k e y > < s t r i n g > N o s a u k u m s < / s t r i n g > < / k e y > < v a l u e > < i n t > 1 0 8 < / i n t > < / v a l u e > < / i t e m > < i t e m > < k e y > < s t r i n g > G r # K o d s < / s t r i n g > < / k e y > < v a l u e > < i n t > 8 7 < / i n t > < / v a l u e > < / i t e m > < i t e m > < k e y > < s t r i n g > G r # N o s a u k u m s < / s t r i n g > < / k e y > < v a l u e > < i n t > 1 2 9 < / i n t > < / v a l u e > < / i t e m > < / C o l u m n W i d t h s > < C o l u m n D i s p l a y I n d e x > < i t e m > < k e y > < s t r i n g > K o d s < / s t r i n g > < / k e y > < v a l u e > < i n t > 0 < / i n t > < / v a l u e > < / i t e m > < i t e m > < k e y > < s t r i n g > N o s a u k u m s < / s t r i n g > < / k e y > < v a l u e > < i n t > 1 < / i n t > < / v a l u e > < / i t e m > < i t e m > < k e y > < s t r i n g > G r # K o d s < / s t r i n g > < / k e y > < v a l u e > < i n t > 2 < / i n t > < / v a l u e > < / i t e m > < i t e m > < k e y > < s t r i n g > G r # N o s a u k u m s 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B u d ~e t a _ k o p s a v i l k u m s _ n o _ 0 1 _ 0 1 _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 T m e s . S u m m a < / s t r i n g > < / k e y > < v a l u e > < i n t > 1 2 5 < / i n t > < / v a l u e > < / i t e m > < i t e m > < k e y > < s t r i n g > T m e s . S t r v . K o d s < / s t r i n g > < / k e y > < v a l u e > < i n t > 1 3 6 < / i n t > < / v a l u e > < / i t e m > < i t e m > < k e y > < s t r i n g > T m e s . P r o j . K o d s < / s t r i n g > < / k e y > < v a l u e > < i n t > 1 3 8 < / i n t > < / v a l u e > < / i t e m > < i t e m > < k e y > < s t r i n g > T m e s . K K . K o d s < / s t r i n g > < / k e y > < v a l u e > < i n t > 1 2 9 < / i n t > < / v a l u e > < / i t e m > < i t e m > < k e y > < s t r i n g > T m e s . F i n . K o d s < / s t r i n g > < / k e y > < v a l u e > < i n t > 1 3 2 < / i n t > < / v a l u e > < / i t e m > < i t e m > < k e y > < s t r i n g > T m e s . V F . K o d s < / s t r i n g > < / k e y > < v a l u e > < i n t > 1 2 7 < / i n t > < / v a l u e > < / i t e m > < i t e m > < k e y > < s t r i n g > T m e s . S t a t u s s < / s t r i n g > < / k e y > < v a l u e > < i n t > 1 2 3 < / i n t > < / v a l u e > < / i t e m > < i t e m > < k e y > < s t r i n g > T m e s . P d j o   i z m a i Fu   l a i k s < / s t r i n g > < / k e y > < v a l u e > < i n t > 2 0 6 < / i n t > < / v a l u e > < / i t e m > < i t e m > < k e y > < s t r i n g > T m e s . B u d . K o d s < / s t r i n g > < / k e y > < v a l u e > < i n t > 1 3 7 < / i n t > < / v a l u e > < / i t e m > < i t e m > < k e y > < s t r i n g > T m e s . B u d P o s t . K o d s < / s t r i n g > < / k e y > < v a l u e > < i n t > 1 6 4 < / i n t > < / v a l u e > < / i t e m > < i t e m > < k e y > < s t r i n g > T m e s . P e r i o d s < / s t r i n g > < / k e y > < v a l u e > < i n t > 1 2 6 < / i n t > < / v a l u e > < / i t e m > < i t e m > < k e y > < s t r i n g > T m e s . D a t u m s < / s t r i n g > < / k e y > < v a l u e > < i n t > 1 2 6 < / i n t > < / v a l u e > < / i t e m > < i t e m > < k e y > < s t r i n g > T m e s . P i e z +m e s < / s t r i n g > < / k e y > < v a l u e > < i n t > 1 3 4 < / i n t > < / v a l u e > < / i t e m > < / C o l u m n W i d t h s > < C o l u m n D i s p l a y I n d e x > < i t e m > < k e y > < s t r i n g > T m e s . S u m m a < / s t r i n g > < / k e y > < v a l u e > < i n t > 0 < / i n t > < / v a l u e > < / i t e m > < i t e m > < k e y > < s t r i n g > T m e s . S t r v . K o d s < / s t r i n g > < / k e y > < v a l u e > < i n t > 1 < / i n t > < / v a l u e > < / i t e m > < i t e m > < k e y > < s t r i n g > T m e s . P r o j . K o d s < / s t r i n g > < / k e y > < v a l u e > < i n t > 2 < / i n t > < / v a l u e > < / i t e m > < i t e m > < k e y > < s t r i n g > T m e s . K K . K o d s < / s t r i n g > < / k e y > < v a l u e > < i n t > 3 < / i n t > < / v a l u e > < / i t e m > < i t e m > < k e y > < s t r i n g > T m e s . F i n . K o d s < / s t r i n g > < / k e y > < v a l u e > < i n t > 4 < / i n t > < / v a l u e > < / i t e m > < i t e m > < k e y > < s t r i n g > T m e s . V F . K o d s < / s t r i n g > < / k e y > < v a l u e > < i n t > 5 < / i n t > < / v a l u e > < / i t e m > < i t e m > < k e y > < s t r i n g > T m e s . S t a t u s s < / s t r i n g > < / k e y > < v a l u e > < i n t > 6 < / i n t > < / v a l u e > < / i t e m > < i t e m > < k e y > < s t r i n g > T m e s . P d j o   i z m a i Fu   l a i k s < / s t r i n g > < / k e y > < v a l u e > < i n t > 7 < / i n t > < / v a l u e > < / i t e m > < i t e m > < k e y > < s t r i n g > T m e s . B u d . K o d s < / s t r i n g > < / k e y > < v a l u e > < i n t > 8 < / i n t > < / v a l u e > < / i t e m > < i t e m > < k e y > < s t r i n g > T m e s . B u d P o s t . K o d s < / s t r i n g > < / k e y > < v a l u e > < i n t > 9 < / i n t > < / v a l u e > < / i t e m > < i t e m > < k e y > < s t r i n g > T m e s . P e r i o d s < / s t r i n g > < / k e y > < v a l u e > < i n t > 1 0 < / i n t > < / v a l u e > < / i t e m > < i t e m > < k e y > < s t r i n g > T m e s . D a t u m s < / s t r i n g > < / k e y > < v a l u e > < i n t > 1 1 < / i n t > < / v a l u e > < / i t e m > < i t e m > < k e y > < s t r i n g > T m e s . P i e z +m e s < / s t r i n g > < / k e y > < v a l u e > < i n t > 1 2 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S t r u k t kr v i e n +b a 1 _ 2 0 4 0 a 6 c f - a 3 4 8 - 4 8 7 9 - 9 b 0 6 - 0 a 0 0 0 8 4 3 f d b d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 K o d s < / s t r i n g > < / k e y > < v a l u e > < i n t > 6 6 < / i n t > < / v a l u e > < / i t e m > < i t e m > < k e y > < s t r i n g > N o s a u k u m s < / s t r i n g > < / k e y > < v a l u e > < i n t > 1 0 8 < / i n t > < / v a l u e > < / i t e m > < i t e m > < k e y > < s t r i n g > G r # K o d s < / s t r i n g > < / k e y > < v a l u e > < i n t > 8 7 < / i n t > < / v a l u e > < / i t e m > < i t e m > < k e y > < s t r i n g > G r # N o s a u k u m s < / s t r i n g > < / k e y > < v a l u e > < i n t > 1 2 9 < / i n t > < / v a l u e > < / i t e m > < / C o l u m n W i d t h s > < C o l u m n D i s p l a y I n d e x > < i t e m > < k e y > < s t r i n g > K o d s < / s t r i n g > < / k e y > < v a l u e > < i n t > 0 < / i n t > < / v a l u e > < / i t e m > < i t e m > < k e y > < s t r i n g > N o s a u k u m s < / s t r i n g > < / k e y > < v a l u e > < i n t > 1 < / i n t > < / v a l u e > < / i t e m > < i t e m > < k e y > < s t r i n g > G r # K o d s < / s t r i n g > < / k e y > < v a l u e > < i n t > 2 < / i n t > < / v a l u e > < / i t e m > < i t e m > < k e y > < s t r i n g > G r # N o s a u k u m s 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B u d ~e t u   k l a s i f i k c i j a 1 _ b d 1 7 a b 3 1 - 9 0 8 2 - 4 a 8 0 - b 3 0 2 - 9 b c e c 4 a 1 5 d 7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 K o d s < / s t r i n g > < / k e y > < v a l u e > < i n t > 6 6 < / i n t > < / v a l u e > < / i t e m > < i t e m > < k e y > < s t r i n g > N o s a u k u m s < / s t r i n g > < / k e y > < v a l u e > < i n t > 1 0 8 < / i n t > < / v a l u e > < / i t e m > < i t e m > < k e y > < s t r i n g > G r # K o d s < / s t r i n g > < / k e y > < v a l u e > < i n t > 8 7 < / i n t > < / v a l u e > < / i t e m > < i t e m > < k e y > < s t r i n g > G r # N o s a u k u m s < / s t r i n g > < / k e y > < v a l u e > < i n t > 1 2 9 < / i n t > < / v a l u e > < / i t e m > < i t e m > < k e y > < s t r i n g > G r u p a s   k o d s < / s t r i n g > < / k e y > < v a l u e > < i n t > 1 1 0 < / i n t > < / v a l u e > < / i t e m > < i t e m > < k e y > < s t r i n g > G r u p a s   a t ai f r j u m s < / s t r i n g > < / k e y > < v a l u e > < i n t > 1 5 2 < / i n t > < / v a l u e > < / i t e m > < / C o l u m n W i d t h s > < C o l u m n D i s p l a y I n d e x > < i t e m > < k e y > < s t r i n g > K o d s < / s t r i n g > < / k e y > < v a l u e > < i n t > 0 < / i n t > < / v a l u e > < / i t e m > < i t e m > < k e y > < s t r i n g > N o s a u k u m s < / s t r i n g > < / k e y > < v a l u e > < i n t > 1 < / i n t > < / v a l u e > < / i t e m > < i t e m > < k e y > < s t r i n g > G r # K o d s < / s t r i n g > < / k e y > < v a l u e > < i n t > 2 < / i n t > < / v a l u e > < / i t e m > < i t e m > < k e y > < s t r i n g > G r # N o s a u k u m s < / s t r i n g > < / k e y > < v a l u e > < i n t > 3 < / i n t > < / v a l u e > < / i t e m > < i t e m > < k e y > < s t r i n g > G r u p a s   k o d s < / s t r i n g > < / k e y > < v a l u e > < i n t > 4 < / i n t > < / v a l u e > < / i t e m > < i t e m > < k e y > < s t r i n g > G r u p a s   a t ai f r j u m s 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B u d ~e t a   k o p s a v i l k u m s   n o   0 1 # 0 1 # 2 _ 3 0 0 b f 7 0 7 - 8 0 5 c - 4 c 8 3 - a c 3 8 - f 3 f 6 0 d 6 3 d 3 e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 T m e s # S u m m a < / s t r i n g > < / k e y > < v a l u e > < i n t > 1 2 8 < / i n t > < / v a l u e > < / i t e m > < i t e m > < k e y > < s t r i n g > T m e s # S t r v # K o d s < / s t r i n g > < / k e y > < v a l u e > < i n t > 1 4 3 < / i n t > < / v a l u e > < / i t e m > < i t e m > < k e y > < s t r i n g > T m e s # P r o j # K o d s < / s t r i n g > < / k e y > < v a l u e > < i n t > 1 4 4 < / i n t > < / v a l u e > < / i t e m > < i t e m > < k e y > < s t r i n g > T m e s # K K # K o d s < / s t r i n g > < / k e y > < v a l u e > < i n t > 1 3 5 < / i n t > < / v a l u e > < / i t e m > < i t e m > < k e y > < s t r i n g > T m e s # F i n # K o d s < / s t r i n g > < / k e y > < v a l u e > < i n t > 1 3 8 < / i n t > < / v a l u e > < / i t e m > < i t e m > < k e y > < s t r i n g > T m e s # V F # K o d s < / s t r i n g > < / k e y > < v a l u e > < i n t > 1 3 5 < / i n t > < / v a l u e > < / i t e m > < i t e m > < k e y > < s t r i n g > T m e s # S t a t u s s < / s t r i n g > < / k e y > < v a l u e > < i n t > 1 2 6 < / i n t > < / v a l u e > < / i t e m > < i t e m > < k e y > < s t r i n g > T m e s # P d j o   i z m a i Fu   l a i k s < / s t r i n g > < / k e y > < v a l u e > < i n t > 2 0 9 < / i n t > < / v a l u e > < / i t e m > < i t e m > < k e y > < s t r i n g > T m e s # B u d # K o d s < / s t r i n g > < / k e y > < v a l u e > < i n t > 1 4 3 < / i n t > < / v a l u e > < / i t e m > < i t e m > < k e y > < s t r i n g > T m e s # B u d P o s t # K o d s < / s t r i n g > < / k e y > < v a l u e > < i n t > 1 7 0 < / i n t > < / v a l u e > < / i t e m > < i t e m > < k e y > < s t r i n g > T m e s # P e r i o d s < / s t r i n g > < / k e y > < v a l u e > < i n t > 1 2 9 < / i n t > < / v a l u e > < / i t e m > < i t e m > < k e y > < s t r i n g > T m e s # D a t u m s < / s t r i n g > < / k e y > < v a l u e > < i n t > 1 2 9 < / i n t > < / v a l u e > < / i t e m > < i t e m > < k e y > < s t r i n g > T m e s # P i e z +m e s < / s t r i n g > < / k e y > < v a l u e > < i n t > 1 3 7 < / i n t > < / v a l u e > < / i t e m > < / C o l u m n W i d t h s > < C o l u m n D i s p l a y I n d e x > < i t e m > < k e y > < s t r i n g > T m e s # S u m m a < / s t r i n g > < / k e y > < v a l u e > < i n t > 0 < / i n t > < / v a l u e > < / i t e m > < i t e m > < k e y > < s t r i n g > T m e s # S t r v # K o d s < / s t r i n g > < / k e y > < v a l u e > < i n t > 1 < / i n t > < / v a l u e > < / i t e m > < i t e m > < k e y > < s t r i n g > T m e s # P r o j # K o d s < / s t r i n g > < / k e y > < v a l u e > < i n t > 2 < / i n t > < / v a l u e > < / i t e m > < i t e m > < k e y > < s t r i n g > T m e s # K K # K o d s < / s t r i n g > < / k e y > < v a l u e > < i n t > 3 < / i n t > < / v a l u e > < / i t e m > < i t e m > < k e y > < s t r i n g > T m e s # F i n # K o d s < / s t r i n g > < / k e y > < v a l u e > < i n t > 4 < / i n t > < / v a l u e > < / i t e m > < i t e m > < k e y > < s t r i n g > T m e s # V F # K o d s < / s t r i n g > < / k e y > < v a l u e > < i n t > 5 < / i n t > < / v a l u e > < / i t e m > < i t e m > < k e y > < s t r i n g > T m e s # S t a t u s s < / s t r i n g > < / k e y > < v a l u e > < i n t > 6 < / i n t > < / v a l u e > < / i t e m > < i t e m > < k e y > < s t r i n g > T m e s # P d j o   i z m a i Fu   l a i k s < / s t r i n g > < / k e y > < v a l u e > < i n t > 7 < / i n t > < / v a l u e > < / i t e m > < i t e m > < k e y > < s t r i n g > T m e s # B u d # K o d s < / s t r i n g > < / k e y > < v a l u e > < i n t > 8 < / i n t > < / v a l u e > < / i t e m > < i t e m > < k e y > < s t r i n g > T m e s # B u d P o s t # K o d s < / s t r i n g > < / k e y > < v a l u e > < i n t > 9 < / i n t > < / v a l u e > < / i t e m > < i t e m > < k e y > < s t r i n g > T m e s # P e r i o d s < / s t r i n g > < / k e y > < v a l u e > < i n t > 1 0 < / i n t > < / v a l u e > < / i t e m > < i t e m > < k e y > < s t r i n g > T m e s # D a t u m s < / s t r i n g > < / k e y > < v a l u e > < i n t > 1 1 < / i n t > < / v a l u e > < / i t e m > < i t e m > < k e y > < s t r i n g > T m e s # P i e z +m e s < / s t r i n g > < / k e y > < v a l u e > < i n t > 1 2 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F i n a n s j u m a   p o s t e n i s 1 _ 3 9 9 8 b 6 4 2 - d 2 a 8 - 4 5 7 0 - 9 e b 4 - 9 8 8 8 f f 4 7 b 7 3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 K o d s < / s t r i n g > < / k e y > < v a l u e > < i n t > 6 6 < / i n t > < / v a l u e > < / i t e m > < i t e m > < k e y > < s t r i n g > F i n a n s j u m s < / s t r i n g > < / k e y > < v a l u e > < i n t > 1 1 4 < / i n t > < / v a l u e > < / i t e m > < i t e m > < k e y > < s t r i n g > G r # K o d s < / s t r i n g > < / k e y > < v a l u e > < i n t > 8 7 < / i n t > < / v a l u e > < / i t e m > < i t e m > < k e y > < s t r i n g > G r # N o s a u k u m s < / s t r i n g > < / k e y > < v a l u e > < i n t > 1 2 9 < / i n t > < / v a l u e > < / i t e m > < / C o l u m n W i d t h s > < C o l u m n D i s p l a y I n d e x > < i t e m > < k e y > < s t r i n g > K o d s < / s t r i n g > < / k e y > < v a l u e > < i n t > 0 < / i n t > < / v a l u e > < / i t e m > < i t e m > < k e y > < s t r i n g > F i n a n s j u m s < / s t r i n g > < / k e y > < v a l u e > < i n t > 1 < / i n t > < / v a l u e > < / i t e m > < i t e m > < k e y > < s t r i n g > G r # K o d s < / s t r i n g > < / k e y > < v a l u e > < i n t > 2 < / i n t > < / v a l u e > < / i t e m > < i t e m > < k e y > < s t r i n g > G r # N o s a u k u m s 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 B u d ~e t a   k o p s a v i l k u m s   n o   0 1 # 0 1 # 2 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 B u d ~e t a   k o p s a v i l k u m s   n o   0 1 # 0 1 # 2 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 C o l u m n s \ T m e s # S u m m a 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 C o l u m n s \ T m e s # S t r v # K o d s 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 C o l u m n s \ T m e s # P r o j # K o d s 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 C o l u m n s \ T m e s # K K # K o d s 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 C o l u m n s \ T m e s # F i n # K o d s 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 C o l u m n s \ T m e s # V F # K o d s 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 C o l u m n s \ T m e s # S t a t u s s 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 C o l u m n s \ T m e s # P d j o   i z m a i Fu   l a i k s 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 C o l u m n s \ T m e s # B u d # K o d s 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 C o l u m n s \ T m e s # B u d P o s t # K o d s 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 C o l u m n s \ T m e s # P e r i o d s 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 C o l u m n s \ T m e s # D a t u m s 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 C o l u m n s \ T m e s # P i e z +m e s 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 B u d ~e t u   k l a s i f i k c i j a 1 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 B u d ~e t u   k l a s i f i k c i j a 1 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 C o l u m n s \ N o s a u k u m s 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 C o l u m n s \ G r # N o s a u k u m s 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 C o l u m n s \ G r u p a s  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 C o l u m n s \ G r u p a s   a t ai f r j u m s 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 B u d ~e t a _ k o p s a v i l k u m s _ n o _ 0 1 _ 0 1 _ 2 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 B u d ~e t a _ k o p s a v i l k u m s _ n o _ 0 1 _ 0 1 _ 2 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 C o l u m n s \ T m e s . S u m m a 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 C o l u m n s \ T m e s . S t r v . K o d s 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 C o l u m n s \ T m e s . P r o j . K o d s 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 C o l u m n s \ T m e s . K K . K o d s 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 C o l u m n s \ T m e s . F i n . K o d s 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 C o l u m n s \ T m e s . V F . K o d s 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 C o l u m n s \ T m e s . S t a t u s s 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 C o l u m n s \ T m e s . P d j o   i z m a i Fu   l a i k s 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 C o l u m n s \ T m e s . B u d . K o d s 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 C o l u m n s \ T m e s . B u d P o s t . K o d s 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 C o l u m n s \ T m e s . P e r i o d s 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 C o l u m n s \ T m e s . D a t u m s 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 C o l u m n s \ T m e s . P i e z +m e s 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 F i n a n s j u m a   p o s t e n i s 1 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 F i n a n s j u m a   p o s t e n i s 1 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 C o l u m n s \ F i n a n s j u m s 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 C o l u m n s \ G r # N o s a u k u m s 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 P r o j e k t s 1 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 P r o j e k t s 1 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 C o l u m n s \ N o s a u k u m s 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 C o l u m n s \ G r # N o s a u k u m s 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 S t r u k t kr v i e n +b a 1 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 S t r u k t kr v i e n +b a 1 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 C o l u m n s \ N o s a u k u m s 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 C o l u m n s \ G r # N o s a u k u m s 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 V a l d +b a s   f u n k c i j a s 1 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 V a l d +b a s   f u n k c i j a s 1 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 C o l u m n s \ V a l d +b a s   f u n k c i j a s  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 C o l u m n s \ V a l d +b a s   f u n k c i j a 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 C o l u m n s \ G r # K o d s 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 C o l u m n s \ G r # N o s a u k u m s 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V a l d +b a s   f u n k c i j a s 1 _ d b f b 2 d 8 0 - 7 4 5 2 - 4 7 4 3 - 8 f 2 b - e f 2 0 6 0 4 7 1 1 1 d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 V a l d +b a s   f u n k c i j a s   k o d s < / s t r i n g > < / k e y > < v a l u e > < i n t > 1 7 6 < / i n t > < / v a l u e > < / i t e m > < i t e m > < k e y > < s t r i n g > V a l d +b a s   f u n k c i j a < / s t r i n g > < / k e y > < v a l u e > < i n t > 1 3 9 < / i n t > < / v a l u e > < / i t e m > < i t e m > < k e y > < s t r i n g > G r # K o d s < / s t r i n g > < / k e y > < v a l u e > < i n t > 8 7 < / i n t > < / v a l u e > < / i t e m > < i t e m > < k e y > < s t r i n g > G r # N o s a u k u m s < / s t r i n g > < / k e y > < v a l u e > < i n t > 1 2 9 < / i n t > < / v a l u e > < / i t e m > < / C o l u m n W i d t h s > < C o l u m n D i s p l a y I n d e x > < i t e m > < k e y > < s t r i n g > V a l d +b a s   f u n k c i j a s   k o d s < / s t r i n g > < / k e y > < v a l u e > < i n t > 0 < / i n t > < / v a l u e > < / i t e m > < i t e m > < k e y > < s t r i n g > V a l d +b a s   f u n k c i j a < / s t r i n g > < / k e y > < v a l u e > < i n t > 1 < / i n t > < / v a l u e > < / i t e m > < i t e m > < k e y > < s t r i n g > G r # K o d s < / s t r i n g > < / k e y > < v a l u e > < i n t > 2 < / i n t > < / v a l u e > < / i t e m > < i t e m > < k e y > < s t r i n g > G r # N o s a u k u m s 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D a t a M a s h u p   x m l n s = " h t t p : / / s c h e m a s . m i c r o s o f t . c o m / D a t a M a s h u p " > A A A A A B M D A A B Q S w M E F A A C A A g A 4 m r c U p z D E P m j A A A A 9 Q A A A B I A H A B D b 2 5 m a W c v U G F j a 2 F n Z S 5 4 b W w g o h g A K K A U A A A A A A A A A A A A A A A A A A A A A A A A A A A A h Y 8 x D o I w G I W v Q r r T l u K g 5 K c M r p C Y m B D X p l R s h G J o o d z N w S N 5 B T G K u j m + 7 3 3 D e / f r D b K p b Y J R 9 V Z 3 J k U R p i h Q R n a V N n W K B n c M 1 y j j s B P y L G o V z L K x y W S r F J 2 c u y S E e O + x j 3 H X 1 4 R R G p F D k e / l S b U C f W T 9 X w 6 1 s U 4 Y q R C H 8 j W G M 7 y J 8 Y o x T I E s D A p t v j 2 b 5 z 7 b H w j b o X F D r 3 g z h n k J Z I l A 3 h f 4 A 1 B L A w Q U A A I A C A D i a t x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m r c U i i K R 7 g O A A A A E Q A A A B M A H A B G b 3 J t d W x h c y 9 T Z W N 0 a W 9 u M S 5 t I K I Y A C i g F A A A A A A A A A A A A A A A A A A A A A A A A A A A A C t O T S 7 J z M 9 T C I b Q h t Y A U E s B A i 0 A F A A C A A g A 4 m r c U p z D E P m j A A A A 9 Q A A A B I A A A A A A A A A A A A A A A A A A A A A A E N v b m Z p Z y 9 Q Y W N r Y W d l L n h t b F B L A Q I t A B Q A A g A I A O J q 3 F I P y u m r p A A A A O k A A A A T A A A A A A A A A A A A A A A A A O 8 A A A B b Q 2 9 u d G V u d F 9 U e X B l c 1 0 u e G 1 s U E s B A i 0 A F A A C A A g A 4 m r c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B M 2 1 X O r L d H j w b W f 7 I a K 2 g A A A A A A g A A A A A A E G Y A A A A B A A A g A A A A 3 h b r n e R T u m A i m P S 0 j O d D 5 i o U 3 F p P n W c D v C b A g y c y 7 O o A A A A A D o A A A A A C A A A g A A A A O U p T + 3 7 8 k 9 N c M 1 i 3 X k r N B M a E j J 2 c c 1 z R p / 4 e T v N r Q f h Q A A A A o g i M w 5 G K F 7 r G J 8 F u E s Z D 3 E o A U o o E g l H R b + M B Y Z u Z 9 L L E u U 9 b 1 U d P j a C A c q 9 2 O Y H P j q 2 P C v O y c o x H I T z Z J a 0 1 k L e 9 q w a V I 6 R F B y Q d q x 8 P G V t A A A A A I h 5 6 d c J 6 8 7 1 L r X B w 4 7 l R X Z 1 2 K P e 7 v R W a f V x m 0 X F V 6 7 H N c d B U j c v f + w Y 1 l P 4 v Y z K h 5 F 9 v Y k 6 r Z t E f 0 Q + s h 0 P F L g = = < / D a t a M a s h u p > 
</file>

<file path=customXml/itemProps1.xml><?xml version="1.0" encoding="utf-8"?>
<ds:datastoreItem xmlns:ds="http://schemas.openxmlformats.org/officeDocument/2006/customXml" ds:itemID="{B24BE7D9-38DE-43BD-9DF8-DA2E2CFDEB2F}">
  <ds:schemaRefs/>
</ds:datastoreItem>
</file>

<file path=customXml/itemProps10.xml><?xml version="1.0" encoding="utf-8"?>
<ds:datastoreItem xmlns:ds="http://schemas.openxmlformats.org/officeDocument/2006/customXml" ds:itemID="{2496ECE0-A4FB-4B53-89D8-21506BABAC88}">
  <ds:schemaRefs/>
</ds:datastoreItem>
</file>

<file path=customXml/itemProps2.xml><?xml version="1.0" encoding="utf-8"?>
<ds:datastoreItem xmlns:ds="http://schemas.openxmlformats.org/officeDocument/2006/customXml" ds:itemID="{D8FE0D80-F806-4934-9C7C-ABC35CCBDC93}">
  <ds:schemaRefs/>
</ds:datastoreItem>
</file>

<file path=customXml/itemProps3.xml><?xml version="1.0" encoding="utf-8"?>
<ds:datastoreItem xmlns:ds="http://schemas.openxmlformats.org/officeDocument/2006/customXml" ds:itemID="{D6ACA02A-21BD-4F86-9A99-F6587499B01E}">
  <ds:schemaRefs/>
</ds:datastoreItem>
</file>

<file path=customXml/itemProps4.xml><?xml version="1.0" encoding="utf-8"?>
<ds:datastoreItem xmlns:ds="http://schemas.openxmlformats.org/officeDocument/2006/customXml" ds:itemID="{A9FBCF4C-7D9A-4F30-910E-8709F5A6777B}">
  <ds:schemaRefs/>
</ds:datastoreItem>
</file>

<file path=customXml/itemProps5.xml><?xml version="1.0" encoding="utf-8"?>
<ds:datastoreItem xmlns:ds="http://schemas.openxmlformats.org/officeDocument/2006/customXml" ds:itemID="{22361EF0-F0B7-476B-883A-FEAADA040697}">
  <ds:schemaRefs/>
</ds:datastoreItem>
</file>

<file path=customXml/itemProps6.xml><?xml version="1.0" encoding="utf-8"?>
<ds:datastoreItem xmlns:ds="http://schemas.openxmlformats.org/officeDocument/2006/customXml" ds:itemID="{4D46DC7F-6F06-49EA-BAE6-3AD5863BDE6C}">
  <ds:schemaRefs/>
</ds:datastoreItem>
</file>

<file path=customXml/itemProps7.xml><?xml version="1.0" encoding="utf-8"?>
<ds:datastoreItem xmlns:ds="http://schemas.openxmlformats.org/officeDocument/2006/customXml" ds:itemID="{150B48EB-7618-4704-89D1-36CBBFF839EC}">
  <ds:schemaRefs/>
</ds:datastoreItem>
</file>

<file path=customXml/itemProps8.xml><?xml version="1.0" encoding="utf-8"?>
<ds:datastoreItem xmlns:ds="http://schemas.openxmlformats.org/officeDocument/2006/customXml" ds:itemID="{3DF39B8D-A586-48E8-8F67-67BE08C7CD8D}">
  <ds:schemaRefs/>
</ds:datastoreItem>
</file>

<file path=customXml/itemProps9.xml><?xml version="1.0" encoding="utf-8"?>
<ds:datastoreItem xmlns:ds="http://schemas.openxmlformats.org/officeDocument/2006/customXml" ds:itemID="{6FDFD661-BE9A-4E9E-AC9A-15212AD0C5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1</vt:i4>
      </vt:variant>
    </vt:vector>
  </HeadingPairs>
  <TitlesOfParts>
    <vt:vector size="6" baseType="lpstr">
      <vt:lpstr>KOPĀ Ieņēmumi</vt:lpstr>
      <vt:lpstr>Ērgļi</vt:lpstr>
      <vt:lpstr>Cesvaine</vt:lpstr>
      <vt:lpstr>Lubāna</vt:lpstr>
      <vt:lpstr>Madona</vt:lpstr>
      <vt:lpstr>'KOPĀ Ieņēmumi'!Drukas_apgabals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LindaV</cp:lastModifiedBy>
  <cp:lastPrinted>2021-07-13T05:39:43Z</cp:lastPrinted>
  <dcterms:created xsi:type="dcterms:W3CDTF">2021-06-28T10:17:33Z</dcterms:created>
  <dcterms:modified xsi:type="dcterms:W3CDTF">2021-07-21T12:47:10Z</dcterms:modified>
</cp:coreProperties>
</file>